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2720"/>
  </bookViews>
  <sheets>
    <sheet name="Rekapitulace stavby" sheetId="1" r:id="rId1"/>
    <sheet name="0 - Celá trasa" sheetId="2" r:id="rId2"/>
    <sheet name="2 - 2.podúsek - km 2,750 ..." sheetId="3" r:id="rId3"/>
    <sheet name="SO 193 - Stálé dopravní z..." sheetId="4" r:id="rId4"/>
    <sheet name="VRN - Vedlejší rozpočtové..." sheetId="5" r:id="rId5"/>
    <sheet name="Pokyny pro vyplnění" sheetId="6" r:id="rId6"/>
  </sheets>
  <definedNames>
    <definedName name="_xlnm._FilterDatabase" localSheetId="1" hidden="1">'0 - Celá trasa'!$C$90:$K$102</definedName>
    <definedName name="_xlnm._FilterDatabase" localSheetId="2" hidden="1">'2 - 2.podúsek - km 2,750 ...'!$C$93:$K$284</definedName>
    <definedName name="_xlnm._FilterDatabase" localSheetId="3" hidden="1">'SO 193 - Stálé dopravní z...'!$C$85:$K$114</definedName>
    <definedName name="_xlnm._FilterDatabase" localSheetId="4" hidden="1">'VRN - Vedlejší rozpočtové...'!$C$87:$K$108</definedName>
    <definedName name="_xlnm.Print_Titles" localSheetId="1">'0 - Celá trasa'!$90:$90</definedName>
    <definedName name="_xlnm.Print_Titles" localSheetId="2">'2 - 2.podúsek - km 2,750 ...'!$93:$93</definedName>
    <definedName name="_xlnm.Print_Titles" localSheetId="0">'Rekapitulace stavby'!$49:$49</definedName>
    <definedName name="_xlnm.Print_Titles" localSheetId="3">'SO 193 - Stálé dopravní z...'!$85:$85</definedName>
    <definedName name="_xlnm.Print_Titles" localSheetId="4">'VRN - Vedlejší rozpočtové...'!$87:$87</definedName>
    <definedName name="_xlnm.Print_Area" localSheetId="1">'0 - Celá trasa'!$C$4:$J$40,'0 - Celá trasa'!$C$46:$J$68,'0 - Celá trasa'!$C$74:$K$102</definedName>
    <definedName name="_xlnm.Print_Area" localSheetId="2">'2 - 2.podúsek - km 2,750 ...'!$C$4:$J$40,'2 - 2.podúsek - km 2,750 ...'!$C$46:$J$71,'2 - 2.podúsek - km 2,750 ...'!$C$77:$K$284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3">'SO 193 - Stálé dopravní z...'!$C$4:$J$38,'SO 193 - Stálé dopravní z...'!$C$44:$J$65,'SO 193 - Stálé dopravní z...'!$C$71:$K$114</definedName>
    <definedName name="_xlnm.Print_Area" localSheetId="4">'VRN - Vedlejší rozpočtové...'!$C$4:$J$38,'VRN - Vedlejší rozpočtové...'!$C$44:$J$67,'VRN - Vedlejší rozpočtové...'!$C$73:$K$108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107" i="5"/>
  <c r="BH107" i="5"/>
  <c r="BG107" i="5"/>
  <c r="BF107" i="5"/>
  <c r="T107" i="5"/>
  <c r="T106" i="5" s="1"/>
  <c r="R107" i="5"/>
  <c r="R106" i="5" s="1"/>
  <c r="P107" i="5"/>
  <c r="P106" i="5"/>
  <c r="BK107" i="5"/>
  <c r="BK106" i="5" s="1"/>
  <c r="J106" i="5" s="1"/>
  <c r="J66" i="5" s="1"/>
  <c r="J107" i="5"/>
  <c r="BE107" i="5"/>
  <c r="BI104" i="5"/>
  <c r="BH104" i="5"/>
  <c r="BG104" i="5"/>
  <c r="BF104" i="5"/>
  <c r="T104" i="5"/>
  <c r="T103" i="5" s="1"/>
  <c r="R104" i="5"/>
  <c r="R103" i="5" s="1"/>
  <c r="P104" i="5"/>
  <c r="P103" i="5"/>
  <c r="BK104" i="5"/>
  <c r="BK103" i="5" s="1"/>
  <c r="J103" i="5" s="1"/>
  <c r="J65" i="5" s="1"/>
  <c r="J104" i="5"/>
  <c r="BE104" i="5"/>
  <c r="BI101" i="5"/>
  <c r="BH101" i="5"/>
  <c r="BG101" i="5"/>
  <c r="BF101" i="5"/>
  <c r="T101" i="5"/>
  <c r="T100" i="5" s="1"/>
  <c r="R101" i="5"/>
  <c r="R100" i="5" s="1"/>
  <c r="P101" i="5"/>
  <c r="P100" i="5"/>
  <c r="BK101" i="5"/>
  <c r="BK100" i="5" s="1"/>
  <c r="J100" i="5" s="1"/>
  <c r="J64" i="5" s="1"/>
  <c r="J101" i="5"/>
  <c r="BE101" i="5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T95" i="5" s="1"/>
  <c r="R96" i="5"/>
  <c r="R95" i="5"/>
  <c r="P96" i="5"/>
  <c r="P95" i="5" s="1"/>
  <c r="BK96" i="5"/>
  <c r="BK95" i="5" s="1"/>
  <c r="J95" i="5" s="1"/>
  <c r="J63" i="5" s="1"/>
  <c r="J96" i="5"/>
  <c r="BE96" i="5"/>
  <c r="BI93" i="5"/>
  <c r="BH93" i="5"/>
  <c r="F35" i="5" s="1"/>
  <c r="BC57" i="1" s="1"/>
  <c r="BG93" i="5"/>
  <c r="BF93" i="5"/>
  <c r="T93" i="5"/>
  <c r="R93" i="5"/>
  <c r="P93" i="5"/>
  <c r="BK93" i="5"/>
  <c r="BK90" i="5" s="1"/>
  <c r="J93" i="5"/>
  <c r="BE93" i="5" s="1"/>
  <c r="BI91" i="5"/>
  <c r="F36" i="5" s="1"/>
  <c r="BD57" i="1" s="1"/>
  <c r="BH91" i="5"/>
  <c r="BG91" i="5"/>
  <c r="F34" i="5" s="1"/>
  <c r="BB57" i="1" s="1"/>
  <c r="BF91" i="5"/>
  <c r="F33" i="5" s="1"/>
  <c r="BA57" i="1" s="1"/>
  <c r="J33" i="5"/>
  <c r="AW57" i="1" s="1"/>
  <c r="T91" i="5"/>
  <c r="T90" i="5" s="1"/>
  <c r="T89" i="5" s="1"/>
  <c r="T88" i="5" s="1"/>
  <c r="R91" i="5"/>
  <c r="R90" i="5" s="1"/>
  <c r="R89" i="5" s="1"/>
  <c r="R88" i="5" s="1"/>
  <c r="P91" i="5"/>
  <c r="P90" i="5" s="1"/>
  <c r="P89" i="5" s="1"/>
  <c r="P88" i="5" s="1"/>
  <c r="AU57" i="1" s="1"/>
  <c r="BK91" i="5"/>
  <c r="J91" i="5"/>
  <c r="BE91" i="5"/>
  <c r="J32" i="5" s="1"/>
  <c r="AV57" i="1" s="1"/>
  <c r="AT57" i="1" s="1"/>
  <c r="J84" i="5"/>
  <c r="F84" i="5"/>
  <c r="F82" i="5"/>
  <c r="E80" i="5"/>
  <c r="J55" i="5"/>
  <c r="F55" i="5"/>
  <c r="F53" i="5"/>
  <c r="E51" i="5"/>
  <c r="J20" i="5"/>
  <c r="E20" i="5"/>
  <c r="F85" i="5" s="1"/>
  <c r="J19" i="5"/>
  <c r="J14" i="5"/>
  <c r="J82" i="5"/>
  <c r="J53" i="5"/>
  <c r="E7" i="5"/>
  <c r="E76" i="5" s="1"/>
  <c r="AY56" i="1"/>
  <c r="AX56" i="1"/>
  <c r="BI113" i="4"/>
  <c r="BH113" i="4"/>
  <c r="BG113" i="4"/>
  <c r="BF113" i="4"/>
  <c r="T113" i="4"/>
  <c r="T112" i="4" s="1"/>
  <c r="R113" i="4"/>
  <c r="R112" i="4"/>
  <c r="P113" i="4"/>
  <c r="P112" i="4"/>
  <c r="BK113" i="4"/>
  <c r="BK112" i="4"/>
  <c r="J112" i="4" s="1"/>
  <c r="J64" i="4" s="1"/>
  <c r="J113" i="4"/>
  <c r="BE113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/>
  <c r="BI105" i="4"/>
  <c r="BH105" i="4"/>
  <c r="BG105" i="4"/>
  <c r="BF105" i="4"/>
  <c r="T105" i="4"/>
  <c r="R105" i="4"/>
  <c r="P105" i="4"/>
  <c r="P102" i="4" s="1"/>
  <c r="BK105" i="4"/>
  <c r="BK102" i="4" s="1"/>
  <c r="J102" i="4" s="1"/>
  <c r="J63" i="4" s="1"/>
  <c r="J105" i="4"/>
  <c r="BE105" i="4" s="1"/>
  <c r="BI103" i="4"/>
  <c r="BH103" i="4"/>
  <c r="BG103" i="4"/>
  <c r="BF103" i="4"/>
  <c r="T103" i="4"/>
  <c r="T102" i="4"/>
  <c r="R103" i="4"/>
  <c r="R102" i="4" s="1"/>
  <c r="P103" i="4"/>
  <c r="BK103" i="4"/>
  <c r="J103" i="4"/>
  <c r="BE103" i="4" s="1"/>
  <c r="J32" i="4" s="1"/>
  <c r="AV56" i="1" s="1"/>
  <c r="BI98" i="4"/>
  <c r="BH98" i="4"/>
  <c r="BG98" i="4"/>
  <c r="BF98" i="4"/>
  <c r="T98" i="4"/>
  <c r="R98" i="4"/>
  <c r="R88" i="4" s="1"/>
  <c r="R87" i="4" s="1"/>
  <c r="R86" i="4" s="1"/>
  <c r="P98" i="4"/>
  <c r="BK98" i="4"/>
  <c r="J98" i="4"/>
  <c r="BE98" i="4"/>
  <c r="BI95" i="4"/>
  <c r="BH95" i="4"/>
  <c r="BG95" i="4"/>
  <c r="BF95" i="4"/>
  <c r="T95" i="4"/>
  <c r="R95" i="4"/>
  <c r="P95" i="4"/>
  <c r="BK95" i="4"/>
  <c r="J95" i="4"/>
  <c r="BE95" i="4"/>
  <c r="BI92" i="4"/>
  <c r="BH92" i="4"/>
  <c r="BG92" i="4"/>
  <c r="BF92" i="4"/>
  <c r="T92" i="4"/>
  <c r="R92" i="4"/>
  <c r="P92" i="4"/>
  <c r="BK92" i="4"/>
  <c r="J92" i="4"/>
  <c r="BE92" i="4"/>
  <c r="BI89" i="4"/>
  <c r="F36" i="4" s="1"/>
  <c r="BD56" i="1" s="1"/>
  <c r="BH89" i="4"/>
  <c r="F35" i="4" s="1"/>
  <c r="BC56" i="1" s="1"/>
  <c r="BG89" i="4"/>
  <c r="F34" i="4"/>
  <c r="BB56" i="1" s="1"/>
  <c r="BF89" i="4"/>
  <c r="F33" i="4" s="1"/>
  <c r="BA56" i="1" s="1"/>
  <c r="T89" i="4"/>
  <c r="T88" i="4"/>
  <c r="T87" i="4" s="1"/>
  <c r="T86" i="4" s="1"/>
  <c r="R89" i="4"/>
  <c r="P89" i="4"/>
  <c r="P88" i="4"/>
  <c r="P87" i="4" s="1"/>
  <c r="P86" i="4" s="1"/>
  <c r="AU56" i="1" s="1"/>
  <c r="BK89" i="4"/>
  <c r="BK88" i="4" s="1"/>
  <c r="J89" i="4"/>
  <c r="BE89" i="4"/>
  <c r="J82" i="4"/>
  <c r="F82" i="4"/>
  <c r="F80" i="4"/>
  <c r="E78" i="4"/>
  <c r="J55" i="4"/>
  <c r="F55" i="4"/>
  <c r="F53" i="4"/>
  <c r="E51" i="4"/>
  <c r="J20" i="4"/>
  <c r="E20" i="4"/>
  <c r="F83" i="4" s="1"/>
  <c r="J19" i="4"/>
  <c r="J14" i="4"/>
  <c r="J80" i="4" s="1"/>
  <c r="E7" i="4"/>
  <c r="E47" i="4" s="1"/>
  <c r="E74" i="4"/>
  <c r="AY55" i="1"/>
  <c r="AX55" i="1"/>
  <c r="BI283" i="3"/>
  <c r="BH283" i="3"/>
  <c r="BG283" i="3"/>
  <c r="BF283" i="3"/>
  <c r="T283" i="3"/>
  <c r="T282" i="3" s="1"/>
  <c r="R283" i="3"/>
  <c r="R282" i="3" s="1"/>
  <c r="P283" i="3"/>
  <c r="P282" i="3" s="1"/>
  <c r="BK283" i="3"/>
  <c r="BK282" i="3"/>
  <c r="J282" i="3"/>
  <c r="J70" i="3" s="1"/>
  <c r="J283" i="3"/>
  <c r="BE283" i="3"/>
  <c r="BI279" i="3"/>
  <c r="BH279" i="3"/>
  <c r="BG279" i="3"/>
  <c r="BF279" i="3"/>
  <c r="T279" i="3"/>
  <c r="R279" i="3"/>
  <c r="P279" i="3"/>
  <c r="BK279" i="3"/>
  <c r="J279" i="3"/>
  <c r="BE279" i="3" s="1"/>
  <c r="BI276" i="3"/>
  <c r="BH276" i="3"/>
  <c r="BG276" i="3"/>
  <c r="BF276" i="3"/>
  <c r="T276" i="3"/>
  <c r="R276" i="3"/>
  <c r="P276" i="3"/>
  <c r="BK276" i="3"/>
  <c r="J276" i="3"/>
  <c r="BE276" i="3"/>
  <c r="BI273" i="3"/>
  <c r="BH273" i="3"/>
  <c r="BG273" i="3"/>
  <c r="BF273" i="3"/>
  <c r="T273" i="3"/>
  <c r="R273" i="3"/>
  <c r="P273" i="3"/>
  <c r="BK273" i="3"/>
  <c r="J273" i="3"/>
  <c r="BE273" i="3" s="1"/>
  <c r="BI271" i="3"/>
  <c r="BH271" i="3"/>
  <c r="BG271" i="3"/>
  <c r="BF271" i="3"/>
  <c r="T271" i="3"/>
  <c r="R271" i="3"/>
  <c r="P271" i="3"/>
  <c r="P265" i="3" s="1"/>
  <c r="BK271" i="3"/>
  <c r="J271" i="3"/>
  <c r="BE271" i="3" s="1"/>
  <c r="BI268" i="3"/>
  <c r="BH268" i="3"/>
  <c r="BG268" i="3"/>
  <c r="BF268" i="3"/>
  <c r="T268" i="3"/>
  <c r="R268" i="3"/>
  <c r="P268" i="3"/>
  <c r="BK268" i="3"/>
  <c r="J268" i="3"/>
  <c r="BE268" i="3" s="1"/>
  <c r="BI266" i="3"/>
  <c r="BH266" i="3"/>
  <c r="BG266" i="3"/>
  <c r="BF266" i="3"/>
  <c r="T266" i="3"/>
  <c r="T265" i="3" s="1"/>
  <c r="R266" i="3"/>
  <c r="R265" i="3" s="1"/>
  <c r="P266" i="3"/>
  <c r="BK266" i="3"/>
  <c r="BK265" i="3" s="1"/>
  <c r="J265" i="3" s="1"/>
  <c r="J69" i="3" s="1"/>
  <c r="J266" i="3"/>
  <c r="BE266" i="3"/>
  <c r="BI260" i="3"/>
  <c r="BH260" i="3"/>
  <c r="BG260" i="3"/>
  <c r="BF260" i="3"/>
  <c r="T260" i="3"/>
  <c r="R260" i="3"/>
  <c r="P260" i="3"/>
  <c r="BK260" i="3"/>
  <c r="J260" i="3"/>
  <c r="BE260" i="3"/>
  <c r="BI255" i="3"/>
  <c r="BH255" i="3"/>
  <c r="BG255" i="3"/>
  <c r="BF255" i="3"/>
  <c r="T255" i="3"/>
  <c r="T254" i="3" s="1"/>
  <c r="R255" i="3"/>
  <c r="R254" i="3"/>
  <c r="P255" i="3"/>
  <c r="P254" i="3" s="1"/>
  <c r="BK255" i="3"/>
  <c r="BK254" i="3" s="1"/>
  <c r="J254" i="3" s="1"/>
  <c r="J68" i="3" s="1"/>
  <c r="J255" i="3"/>
  <c r="BE255" i="3"/>
  <c r="BI248" i="3"/>
  <c r="BH248" i="3"/>
  <c r="BG248" i="3"/>
  <c r="BF248" i="3"/>
  <c r="T248" i="3"/>
  <c r="R248" i="3"/>
  <c r="P248" i="3"/>
  <c r="BK248" i="3"/>
  <c r="J248" i="3"/>
  <c r="BE248" i="3" s="1"/>
  <c r="BI242" i="3"/>
  <c r="BH242" i="3"/>
  <c r="BG242" i="3"/>
  <c r="BF242" i="3"/>
  <c r="T242" i="3"/>
  <c r="R242" i="3"/>
  <c r="P242" i="3"/>
  <c r="BK242" i="3"/>
  <c r="J242" i="3"/>
  <c r="BE242" i="3" s="1"/>
  <c r="BI236" i="3"/>
  <c r="BH236" i="3"/>
  <c r="BG236" i="3"/>
  <c r="BF236" i="3"/>
  <c r="T236" i="3"/>
  <c r="R236" i="3"/>
  <c r="P236" i="3"/>
  <c r="BK236" i="3"/>
  <c r="J236" i="3"/>
  <c r="BE236" i="3" s="1"/>
  <c r="BI230" i="3"/>
  <c r="BH230" i="3"/>
  <c r="BG230" i="3"/>
  <c r="BF230" i="3"/>
  <c r="T230" i="3"/>
  <c r="R230" i="3"/>
  <c r="P230" i="3"/>
  <c r="BK230" i="3"/>
  <c r="J230" i="3"/>
  <c r="BE230" i="3"/>
  <c r="BI224" i="3"/>
  <c r="BH224" i="3"/>
  <c r="BG224" i="3"/>
  <c r="BF224" i="3"/>
  <c r="T224" i="3"/>
  <c r="R224" i="3"/>
  <c r="P224" i="3"/>
  <c r="BK224" i="3"/>
  <c r="J224" i="3"/>
  <c r="BE224" i="3" s="1"/>
  <c r="BI218" i="3"/>
  <c r="BH218" i="3"/>
  <c r="BG218" i="3"/>
  <c r="BF218" i="3"/>
  <c r="T218" i="3"/>
  <c r="R218" i="3"/>
  <c r="P218" i="3"/>
  <c r="BK218" i="3"/>
  <c r="J218" i="3"/>
  <c r="BE218" i="3" s="1"/>
  <c r="BI212" i="3"/>
  <c r="BH212" i="3"/>
  <c r="BG212" i="3"/>
  <c r="BF212" i="3"/>
  <c r="T212" i="3"/>
  <c r="R212" i="3"/>
  <c r="P212" i="3"/>
  <c r="BK212" i="3"/>
  <c r="J212" i="3"/>
  <c r="BE212" i="3" s="1"/>
  <c r="BI206" i="3"/>
  <c r="BH206" i="3"/>
  <c r="BG206" i="3"/>
  <c r="BF206" i="3"/>
  <c r="T206" i="3"/>
  <c r="R206" i="3"/>
  <c r="P206" i="3"/>
  <c r="BK206" i="3"/>
  <c r="J206" i="3"/>
  <c r="BE206" i="3"/>
  <c r="BI201" i="3"/>
  <c r="BH201" i="3"/>
  <c r="BG201" i="3"/>
  <c r="BF201" i="3"/>
  <c r="T201" i="3"/>
  <c r="R201" i="3"/>
  <c r="P201" i="3"/>
  <c r="BK201" i="3"/>
  <c r="J201" i="3"/>
  <c r="BE201" i="3" s="1"/>
  <c r="BI196" i="3"/>
  <c r="BH196" i="3"/>
  <c r="BG196" i="3"/>
  <c r="BF196" i="3"/>
  <c r="T196" i="3"/>
  <c r="T195" i="3"/>
  <c r="R196" i="3"/>
  <c r="R195" i="3" s="1"/>
  <c r="P196" i="3"/>
  <c r="P195" i="3" s="1"/>
  <c r="BK196" i="3"/>
  <c r="BK195" i="3" s="1"/>
  <c r="J195" i="3" s="1"/>
  <c r="J67" i="3" s="1"/>
  <c r="J196" i="3"/>
  <c r="BE196" i="3"/>
  <c r="BI190" i="3"/>
  <c r="BH190" i="3"/>
  <c r="BG190" i="3"/>
  <c r="BF190" i="3"/>
  <c r="T190" i="3"/>
  <c r="R190" i="3"/>
  <c r="P190" i="3"/>
  <c r="BK190" i="3"/>
  <c r="J190" i="3"/>
  <c r="BE190" i="3" s="1"/>
  <c r="BI184" i="3"/>
  <c r="BH184" i="3"/>
  <c r="BG184" i="3"/>
  <c r="BF184" i="3"/>
  <c r="T184" i="3"/>
  <c r="R184" i="3"/>
  <c r="P184" i="3"/>
  <c r="BK184" i="3"/>
  <c r="J184" i="3"/>
  <c r="BE184" i="3" s="1"/>
  <c r="BI175" i="3"/>
  <c r="BH175" i="3"/>
  <c r="BG175" i="3"/>
  <c r="BF175" i="3"/>
  <c r="T175" i="3"/>
  <c r="R175" i="3"/>
  <c r="P175" i="3"/>
  <c r="BK175" i="3"/>
  <c r="J175" i="3"/>
  <c r="BE175" i="3"/>
  <c r="BI170" i="3"/>
  <c r="BH170" i="3"/>
  <c r="BG170" i="3"/>
  <c r="BF170" i="3"/>
  <c r="T170" i="3"/>
  <c r="R170" i="3"/>
  <c r="P170" i="3"/>
  <c r="BK170" i="3"/>
  <c r="J170" i="3"/>
  <c r="BE170" i="3" s="1"/>
  <c r="BI162" i="3"/>
  <c r="BH162" i="3"/>
  <c r="BG162" i="3"/>
  <c r="BF162" i="3"/>
  <c r="T162" i="3"/>
  <c r="R162" i="3"/>
  <c r="P162" i="3"/>
  <c r="BK162" i="3"/>
  <c r="J162" i="3"/>
  <c r="BE162" i="3"/>
  <c r="BI156" i="3"/>
  <c r="BH156" i="3"/>
  <c r="BG156" i="3"/>
  <c r="BF156" i="3"/>
  <c r="T156" i="3"/>
  <c r="R156" i="3"/>
  <c r="P156" i="3"/>
  <c r="BK156" i="3"/>
  <c r="J156" i="3"/>
  <c r="BE156" i="3" s="1"/>
  <c r="BI151" i="3"/>
  <c r="BH151" i="3"/>
  <c r="BG151" i="3"/>
  <c r="BF151" i="3"/>
  <c r="T151" i="3"/>
  <c r="R151" i="3"/>
  <c r="P151" i="3"/>
  <c r="BK151" i="3"/>
  <c r="J151" i="3"/>
  <c r="BE151" i="3"/>
  <c r="BI146" i="3"/>
  <c r="BH146" i="3"/>
  <c r="BG146" i="3"/>
  <c r="BF146" i="3"/>
  <c r="T146" i="3"/>
  <c r="R146" i="3"/>
  <c r="P146" i="3"/>
  <c r="BK146" i="3"/>
  <c r="J146" i="3"/>
  <c r="BE146" i="3" s="1"/>
  <c r="BI137" i="3"/>
  <c r="BH137" i="3"/>
  <c r="BG137" i="3"/>
  <c r="BF137" i="3"/>
  <c r="T137" i="3"/>
  <c r="R137" i="3"/>
  <c r="P137" i="3"/>
  <c r="BK137" i="3"/>
  <c r="J137" i="3"/>
  <c r="BE137" i="3"/>
  <c r="BI129" i="3"/>
  <c r="BH129" i="3"/>
  <c r="BG129" i="3"/>
  <c r="BF129" i="3"/>
  <c r="T129" i="3"/>
  <c r="R129" i="3"/>
  <c r="P129" i="3"/>
  <c r="BK129" i="3"/>
  <c r="J129" i="3"/>
  <c r="BE129" i="3"/>
  <c r="BI124" i="3"/>
  <c r="BH124" i="3"/>
  <c r="BG124" i="3"/>
  <c r="BF124" i="3"/>
  <c r="T124" i="3"/>
  <c r="R124" i="3"/>
  <c r="P124" i="3"/>
  <c r="BK124" i="3"/>
  <c r="J124" i="3"/>
  <c r="BE124" i="3"/>
  <c r="BI117" i="3"/>
  <c r="BH117" i="3"/>
  <c r="BG117" i="3"/>
  <c r="BF117" i="3"/>
  <c r="T117" i="3"/>
  <c r="R117" i="3"/>
  <c r="P117" i="3"/>
  <c r="BK117" i="3"/>
  <c r="J117" i="3"/>
  <c r="BE117" i="3" s="1"/>
  <c r="BI112" i="3"/>
  <c r="BH112" i="3"/>
  <c r="BG112" i="3"/>
  <c r="BF112" i="3"/>
  <c r="T112" i="3"/>
  <c r="R112" i="3"/>
  <c r="R96" i="3" s="1"/>
  <c r="P112" i="3"/>
  <c r="BK112" i="3"/>
  <c r="J112" i="3"/>
  <c r="BE112" i="3"/>
  <c r="BI107" i="3"/>
  <c r="BH107" i="3"/>
  <c r="BG107" i="3"/>
  <c r="BF107" i="3"/>
  <c r="T107" i="3"/>
  <c r="R107" i="3"/>
  <c r="P107" i="3"/>
  <c r="BK107" i="3"/>
  <c r="J107" i="3"/>
  <c r="BE107" i="3"/>
  <c r="BI102" i="3"/>
  <c r="BH102" i="3"/>
  <c r="F37" i="3" s="1"/>
  <c r="BC55" i="1" s="1"/>
  <c r="BG102" i="3"/>
  <c r="BF102" i="3"/>
  <c r="T102" i="3"/>
  <c r="R102" i="3"/>
  <c r="P102" i="3"/>
  <c r="BK102" i="3"/>
  <c r="J102" i="3"/>
  <c r="BE102" i="3"/>
  <c r="BI97" i="3"/>
  <c r="F38" i="3" s="1"/>
  <c r="BD55" i="1" s="1"/>
  <c r="BH97" i="3"/>
  <c r="BG97" i="3"/>
  <c r="F36" i="3"/>
  <c r="BB55" i="1" s="1"/>
  <c r="BB53" i="1" s="1"/>
  <c r="BF97" i="3"/>
  <c r="F35" i="3" s="1"/>
  <c r="BA55" i="1" s="1"/>
  <c r="T97" i="3"/>
  <c r="T96" i="3"/>
  <c r="R97" i="3"/>
  <c r="P97" i="3"/>
  <c r="P96" i="3"/>
  <c r="P95" i="3" s="1"/>
  <c r="P94" i="3" s="1"/>
  <c r="AU55" i="1" s="1"/>
  <c r="BK97" i="3"/>
  <c r="BK96" i="3" s="1"/>
  <c r="J97" i="3"/>
  <c r="BE97" i="3" s="1"/>
  <c r="J90" i="3"/>
  <c r="F90" i="3"/>
  <c r="F88" i="3"/>
  <c r="E86" i="3"/>
  <c r="J59" i="3"/>
  <c r="F59" i="3"/>
  <c r="F57" i="3"/>
  <c r="E55" i="3"/>
  <c r="J22" i="3"/>
  <c r="E22" i="3"/>
  <c r="F91" i="3" s="1"/>
  <c r="J21" i="3"/>
  <c r="J16" i="3"/>
  <c r="J88" i="3" s="1"/>
  <c r="J57" i="3"/>
  <c r="E7" i="3"/>
  <c r="E80" i="3"/>
  <c r="E49" i="3"/>
  <c r="AY54" i="1"/>
  <c r="AX54" i="1"/>
  <c r="BI101" i="2"/>
  <c r="BH101" i="2"/>
  <c r="BG101" i="2"/>
  <c r="BF101" i="2"/>
  <c r="T101" i="2"/>
  <c r="T100" i="2" s="1"/>
  <c r="R101" i="2"/>
  <c r="R100" i="2" s="1"/>
  <c r="P101" i="2"/>
  <c r="P100" i="2"/>
  <c r="BK101" i="2"/>
  <c r="BK100" i="2" s="1"/>
  <c r="J100" i="2" s="1"/>
  <c r="J67" i="2" s="1"/>
  <c r="J101" i="2"/>
  <c r="BE101" i="2" s="1"/>
  <c r="J34" i="2" s="1"/>
  <c r="AV54" i="1" s="1"/>
  <c r="BI97" i="2"/>
  <c r="BH97" i="2"/>
  <c r="BG97" i="2"/>
  <c r="BF97" i="2"/>
  <c r="T97" i="2"/>
  <c r="T93" i="2" s="1"/>
  <c r="T92" i="2" s="1"/>
  <c r="T91" i="2" s="1"/>
  <c r="R97" i="2"/>
  <c r="P97" i="2"/>
  <c r="BK97" i="2"/>
  <c r="J97" i="2"/>
  <c r="BE97" i="2"/>
  <c r="BI94" i="2"/>
  <c r="F38" i="2" s="1"/>
  <c r="BD54" i="1" s="1"/>
  <c r="BH94" i="2"/>
  <c r="F37" i="2" s="1"/>
  <c r="BC54" i="1" s="1"/>
  <c r="BC53" i="1" s="1"/>
  <c r="BG94" i="2"/>
  <c r="F36" i="2"/>
  <c r="BB54" i="1"/>
  <c r="BF94" i="2"/>
  <c r="F35" i="2" s="1"/>
  <c r="BA54" i="1" s="1"/>
  <c r="J35" i="2"/>
  <c r="AW54" i="1" s="1"/>
  <c r="T94" i="2"/>
  <c r="R94" i="2"/>
  <c r="R93" i="2" s="1"/>
  <c r="R92" i="2" s="1"/>
  <c r="R91" i="2" s="1"/>
  <c r="P94" i="2"/>
  <c r="P93" i="2"/>
  <c r="P92" i="2"/>
  <c r="P91" i="2" s="1"/>
  <c r="AU54" i="1" s="1"/>
  <c r="AU53" i="1" s="1"/>
  <c r="AU52" i="1" s="1"/>
  <c r="AU51" i="1" s="1"/>
  <c r="BK94" i="2"/>
  <c r="BK93" i="2" s="1"/>
  <c r="J94" i="2"/>
  <c r="BE94" i="2"/>
  <c r="F34" i="2" s="1"/>
  <c r="AZ54" i="1" s="1"/>
  <c r="J87" i="2"/>
  <c r="F87" i="2"/>
  <c r="F85" i="2"/>
  <c r="E83" i="2"/>
  <c r="J59" i="2"/>
  <c r="F59" i="2"/>
  <c r="F57" i="2"/>
  <c r="E55" i="2"/>
  <c r="J22" i="2"/>
  <c r="E22" i="2"/>
  <c r="F88" i="2" s="1"/>
  <c r="J21" i="2"/>
  <c r="J16" i="2"/>
  <c r="J85" i="2" s="1"/>
  <c r="E7" i="2"/>
  <c r="E49" i="2" s="1"/>
  <c r="E77" i="2"/>
  <c r="AS53" i="1"/>
  <c r="AS52" i="1" s="1"/>
  <c r="AS51" i="1" s="1"/>
  <c r="L47" i="1"/>
  <c r="AM46" i="1"/>
  <c r="L46" i="1"/>
  <c r="AM44" i="1"/>
  <c r="L44" i="1"/>
  <c r="L42" i="1"/>
  <c r="L41" i="1"/>
  <c r="BC52" i="1" l="1"/>
  <c r="AY53" i="1"/>
  <c r="F34" i="3"/>
  <c r="AZ55" i="1" s="1"/>
  <c r="J34" i="3"/>
  <c r="AV55" i="1" s="1"/>
  <c r="AX53" i="1"/>
  <c r="BB52" i="1"/>
  <c r="J90" i="5"/>
  <c r="J62" i="5" s="1"/>
  <c r="BK89" i="5"/>
  <c r="BD53" i="1"/>
  <c r="BD52" i="1" s="1"/>
  <c r="BD51" i="1" s="1"/>
  <c r="W30" i="1" s="1"/>
  <c r="J96" i="3"/>
  <c r="J66" i="3" s="1"/>
  <c r="BK95" i="3"/>
  <c r="F32" i="4"/>
  <c r="AZ56" i="1" s="1"/>
  <c r="AT54" i="1"/>
  <c r="R95" i="3"/>
  <c r="R94" i="3" s="1"/>
  <c r="AZ53" i="1"/>
  <c r="BA53" i="1"/>
  <c r="J93" i="2"/>
  <c r="J66" i="2" s="1"/>
  <c r="BK92" i="2"/>
  <c r="T95" i="3"/>
  <c r="T94" i="3" s="1"/>
  <c r="J88" i="4"/>
  <c r="J62" i="4" s="1"/>
  <c r="BK87" i="4"/>
  <c r="J33" i="4"/>
  <c r="AW56" i="1" s="1"/>
  <c r="AT56" i="1" s="1"/>
  <c r="F56" i="5"/>
  <c r="F32" i="5"/>
  <c r="AZ57" i="1" s="1"/>
  <c r="J57" i="2"/>
  <c r="J35" i="3"/>
  <c r="AW55" i="1" s="1"/>
  <c r="F56" i="4"/>
  <c r="E47" i="5"/>
  <c r="F60" i="3"/>
  <c r="F60" i="2"/>
  <c r="J53" i="4"/>
  <c r="BB51" i="1" l="1"/>
  <c r="AX52" i="1"/>
  <c r="AV53" i="1"/>
  <c r="AZ52" i="1"/>
  <c r="J87" i="4"/>
  <c r="J61" i="4" s="1"/>
  <c r="BK86" i="4"/>
  <c r="J86" i="4" s="1"/>
  <c r="BK94" i="3"/>
  <c r="J94" i="3" s="1"/>
  <c r="J95" i="3"/>
  <c r="J65" i="3" s="1"/>
  <c r="AT55" i="1"/>
  <c r="J92" i="2"/>
  <c r="J65" i="2" s="1"/>
  <c r="BK91" i="2"/>
  <c r="J91" i="2" s="1"/>
  <c r="AW53" i="1"/>
  <c r="BA52" i="1"/>
  <c r="J89" i="5"/>
  <c r="J61" i="5" s="1"/>
  <c r="BK88" i="5"/>
  <c r="J88" i="5" s="1"/>
  <c r="AY52" i="1"/>
  <c r="BC51" i="1"/>
  <c r="J60" i="5" l="1"/>
  <c r="J29" i="5"/>
  <c r="J29" i="4"/>
  <c r="J60" i="4"/>
  <c r="J31" i="2"/>
  <c r="J64" i="2"/>
  <c r="J64" i="3"/>
  <c r="J31" i="3"/>
  <c r="AZ51" i="1"/>
  <c r="AV52" i="1"/>
  <c r="BA51" i="1"/>
  <c r="AW52" i="1"/>
  <c r="AT53" i="1"/>
  <c r="AY51" i="1"/>
  <c r="W29" i="1"/>
  <c r="W28" i="1"/>
  <c r="AX51" i="1"/>
  <c r="AG54" i="1" l="1"/>
  <c r="J40" i="2"/>
  <c r="AG56" i="1"/>
  <c r="AN56" i="1" s="1"/>
  <c r="J38" i="4"/>
  <c r="AG57" i="1"/>
  <c r="AN57" i="1" s="1"/>
  <c r="J38" i="5"/>
  <c r="AG55" i="1"/>
  <c r="AN55" i="1" s="1"/>
  <c r="J40" i="3"/>
  <c r="AW51" i="1"/>
  <c r="AK27" i="1" s="1"/>
  <c r="W27" i="1"/>
  <c r="AT52" i="1"/>
  <c r="AV51" i="1"/>
  <c r="W26" i="1"/>
  <c r="AK26" i="1" l="1"/>
  <c r="AT51" i="1"/>
  <c r="AN54" i="1"/>
  <c r="AG53" i="1"/>
  <c r="AN53" i="1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<sst xmlns="http://schemas.openxmlformats.org/spreadsheetml/2006/main" count="3348" uniqueCount="618">
  <si>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</si>
  <si>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</si>
  <si>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</si>
  <si>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</si>
  <si>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</si>
  <si>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</si>
  <si>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</si>
  <si>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{dff0d805-1af5-4494-b8d6-1a54dffdede4}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</si>
  <si>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</si>
  <si>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</si>
  <si>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</si>
  <si>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</si>
  <si>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</si>
  <si>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</si>
  <si>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</si>
  <si>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</si>
  <si>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819-2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</si>
  <si>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</si>
  <si>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</si>
  <si>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II/322 Kolín - Tři Dvory - souvislá údržba</t>
  </si>
  <si>
    <t>KSO:</t>
  </si>
  <si>
    <t/>
  </si>
  <si>
    <t>CC-CZ:</t>
  </si>
  <si>
    <t>Místo:</t>
  </si>
  <si>
    <t>Středočeský kraj</t>
  </si>
  <si>
    <t>Datum:</t>
  </si>
  <si>
    <t>7. 5. 2018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</si>
  <si>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</si>
  <si>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</si>
  <si>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</si>
  <si>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</si>
  <si>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</si>
  <si>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</si>
  <si>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</si>
  <si>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Ateliér PROMIKA s.r.o.</t>
  </si>
  <si>
    <t>True</t>
  </si>
  <si>
    <t>Poznámka:</t>
  </si>
  <si>
    <t>Nedílnou součástí soupisu prací je výkresová, textová část a specifikace projektové dokumentace._x000D_
_x000D_
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dodavatelé._x000D_
Není-li uvedeno ve výkazu výměr jinak, výměry byly odečteny digitálně z DWG souborů.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</si>
  <si>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</si>
  <si>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</si>
  <si>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</si>
  <si>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</si>
  <si>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</si>
  <si>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</si>
  <si>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</si>
  <si>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</si>
  <si>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</si>
  <si>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</si>
  <si>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</si>
  <si>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</si>
  <si>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</si>
  <si>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</si>
  <si>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</si>
  <si>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</si>
  <si>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</si>
  <si>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</si>
  <si>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</si>
  <si>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</si>
  <si>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</si>
  <si>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</si>
  <si>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</si>
  <si>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</si>
  <si>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</si>
  <si>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</si>
  <si>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</si>
  <si>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</si>
  <si>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</si>
  <si>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</si>
  <si>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</si>
  <si>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</si>
  <si>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</si>
  <si>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</si>
  <si>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</si>
  <si>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</si>
  <si>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</si>
  <si>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</si>
  <si>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</si>
  <si>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 xml:space="preserve">II/322 Kolín - Tři Dvory </t>
  </si>
  <si>
    <t>STA</t>
  </si>
  <si>
    <t>{c0502259-c4f9-4fe9-97e8-cfdc6ed50f95}</t>
  </si>
  <si>
    <t>2</t>
  </si>
  <si>
    <t>SO 120</t>
  </si>
  <si>
    <t>Silnice II/322</t>
  </si>
  <si>
    <t>Soupis</t>
  </si>
  <si>
    <t>{f4bf0e28-fc1b-40ee-8332-5616a23fb2b4}</t>
  </si>
  <si>
    <t>/</t>
  </si>
  <si>
    <t>Celá trasa</t>
  </si>
  <si>
    <t>3</t>
  </si>
  <si>
    <t>{e98c25b1-2748-4cf2-ac1f-80daec55912f}</t>
  </si>
  <si>
    <t>2.podúsek - km 2,750 - 2,900 - dl. úseku 150m</t>
  </si>
  <si>
    <t>{adc47c6f-a884-437d-89a6-0a2265d1f3bf}</t>
  </si>
  <si>
    <t>SO 193</t>
  </si>
  <si>
    <t>Stálé dopravní značení</t>
  </si>
  <si>
    <t>{76dfd256-3344-47bb-b34b-ae9c2699c49c}</t>
  </si>
  <si>
    <t>VRN</t>
  </si>
  <si>
    <t>Vedlejší rozpočtové náklady</t>
  </si>
  <si>
    <t>{27d11faa-47ff-435d-9120-0ba8ea8de81b}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</si>
  <si>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</si>
  <si>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</si>
  <si>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</si>
  <si>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</si>
  <si>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</si>
  <si>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</si>
  <si>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</si>
  <si>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1 - II/322 Kolín - Tři Dvory </t>
  </si>
  <si>
    <t>Soupis:</t>
  </si>
  <si>
    <t>SO 120 - Silnice II/322</t>
  </si>
  <si>
    <t>Úroveň 3:</t>
  </si>
  <si>
    <t>0 - Celá trasa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</si>
  <si>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</si>
  <si>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</si>
  <si>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</si>
  <si>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</si>
  <si>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</si>
  <si>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</si>
  <si>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</si>
  <si>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</si>
  <si>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</si>
  <si>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</si>
  <si>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</si>
  <si>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</si>
  <si>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</si>
  <si>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</si>
  <si>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</si>
  <si>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</si>
  <si>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</si>
  <si>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</si>
  <si>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</si>
  <si>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</si>
  <si>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</si>
  <si>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</si>
  <si>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</si>
  <si>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</si>
  <si>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</si>
  <si>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</si>
  <si>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</si>
  <si>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</si>
  <si>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912211111</t>
  </si>
  <si>
    <t>Montáž směrového sloupku silničního plastového prosté uložení bez betonového základu</t>
  </si>
  <si>
    <t>kus</t>
  </si>
  <si>
    <t>CS ÚRS 2017 01</t>
  </si>
  <si>
    <t>4</t>
  </si>
  <si>
    <t>-2109443064</t>
  </si>
  <si>
    <t>PP</t>
  </si>
  <si>
    <t>Montáž směrového sloupku plastového s odrazkou prostým uložením bez betonového základu silničního</t>
  </si>
  <si>
    <t>VV</t>
  </si>
  <si>
    <t>"směrové sloupky bílé vzdálenosti dle ČSN (prům. po 45 m)" 7</t>
  </si>
  <si>
    <t>M</t>
  </si>
  <si>
    <t>404451500-1</t>
  </si>
  <si>
    <t>sloupek silniční plastový s retroreflexní fólií směrový 1200 mm Z11a</t>
  </si>
  <si>
    <t>8</t>
  </si>
  <si>
    <t>-2077161224</t>
  </si>
  <si>
    <t>sloupek silniční plastový s retroreflexní fólií směrový 1200 mm</t>
  </si>
  <si>
    <t>998</t>
  </si>
  <si>
    <t>Přesun hmot</t>
  </si>
  <si>
    <t>998225111</t>
  </si>
  <si>
    <t>Přesun hmot pro pozemní komunikace s krytem z kamene, monolitickým betonovým nebo živičným</t>
  </si>
  <si>
    <t>t</t>
  </si>
  <si>
    <t>-1014302613</t>
  </si>
  <si>
    <t>Přesun hmot pro komunikace s krytem z kameniva, monolitickým betonovým nebo živičným dopravní vzdálenost do 200 m jakékoliv délky objektu</t>
  </si>
  <si>
    <t>2 - 2.podúsek - km 2,750 - 2,900 - dl. úseku 150m</t>
  </si>
  <si>
    <t xml:space="preserve">    1 - Zemní práce</t>
  </si>
  <si>
    <t xml:space="preserve">    5 - Komunikace pozemní</t>
  </si>
  <si>
    <t xml:space="preserve">    997 - Přesun sutě</t>
  </si>
  <si>
    <t>Zemní práce</t>
  </si>
  <si>
    <t>113107221</t>
  </si>
  <si>
    <t>Odstranění podkladu pl přes 200 m2 z kameniva drceného tl 100 mm</t>
  </si>
  <si>
    <t>m2</t>
  </si>
  <si>
    <t>890769655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</si>
  <si>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</si>
  <si>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"2.podúsek"</t>
  </si>
  <si>
    <t>"km 2,750 - 2,900 - dl. úseku 150m"</t>
  </si>
  <si>
    <t>"vybourání nestmelených vrstev v tl. cca 80mm" 1000</t>
  </si>
  <si>
    <t>113107222</t>
  </si>
  <si>
    <t>Odstranění podkladu pl přes 200 m2 z kameniva drceného tl 200 mm</t>
  </si>
  <si>
    <t>-963056464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</si>
  <si>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</si>
  <si>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"vybourání nestmelených vrstev krajů tl. cca 160 mm" 150*2*2</t>
  </si>
  <si>
    <t>113154235</t>
  </si>
  <si>
    <t>Frézování živičného krytu tl 200 mm pruh š 2 m pl do 1000 m2 bez překážek v trase</t>
  </si>
  <si>
    <t>1676531556</t>
  </si>
  <si>
    <t>Frézování živičného podkladu nebo krytu s naložením na dopravní prostředek plochy přes 500 do 1 000 m2 bez překážek v trase pruhu šířky přes 1 m do 2 m, tloušťky vrstvy 200 mm</t>
  </si>
  <si>
    <t>"frézování AHV vozovky tl. 120 mm" 1000</t>
  </si>
  <si>
    <t>122201102</t>
  </si>
  <si>
    <t>Odkopávky a prokopávky nezapažené v hornině tř. 3 objem do 1000 m3</t>
  </si>
  <si>
    <t>m3</t>
  </si>
  <si>
    <t>-1165669902</t>
  </si>
  <si>
    <t>Odkopávky a prokopávky nezapažené s přehozením výkopku na vzdálenost do 3 m nebo s naložením na dopravní prostředek v hornině tř. 3 přes 100 do 1 000 m3</t>
  </si>
  <si>
    <t>"výkop zeminy v aktivní zóně š. min. 1,25 m" 1,5*2*0,5*150</t>
  </si>
  <si>
    <t>5</t>
  </si>
  <si>
    <t>122201109</t>
  </si>
  <si>
    <t>Příplatek za lepivost u odkopávek v hornině tř. 1 až 3</t>
  </si>
  <si>
    <t>-290303853</t>
  </si>
  <si>
    <t>Odkopávky a prokopávky nezapažené s přehozením výkopku na vzdálenost do 3 m nebo s naložením na dopravní prostředek v hornině tř. 3 Příplatek k cenám za lepivost horniny tř. 3</t>
  </si>
  <si>
    <t>"lepivost 50%"</t>
  </si>
  <si>
    <t>"výkop zeminy v aktivní zóně š. min. 1,25 m" 225</t>
  </si>
  <si>
    <t>225*0,5 'Přepočtené koeficientem množství</t>
  </si>
  <si>
    <t>6</t>
  </si>
  <si>
    <t>162301102</t>
  </si>
  <si>
    <t>Vodorovné přemístění do 1000 m výkopku/sypaniny z horniny tř. 1 až 4 - na a z meziskládky</t>
  </si>
  <si>
    <t>684238935</t>
  </si>
  <si>
    <t>Vodorovné přemístění výkopku nebo sypaniny po suchu na obvyklém dopravním prostředku, bez naložení výkopku, avšak se složením bez rozhrnutí z horniny tř. 1 až 4 na vzdálenost přes 500 do 1 000 m</t>
  </si>
  <si>
    <t>"aktivní zóna 50% místní zemina" 225*0,5*2</t>
  </si>
  <si>
    <t>7</t>
  </si>
  <si>
    <t>162701105</t>
  </si>
  <si>
    <t>Vodorovné přemístění do 10000 m výkopku/sypaniny z horniny tř. 1 až 4</t>
  </si>
  <si>
    <t>89720899</t>
  </si>
  <si>
    <t>Vodorovné přemístění výkopku nebo sypaniny po suchu na obvyklém dopravním prostředku, bez naložení výkopku, avšak se složením bez rozhrnutí z horniny tř. 1 až 4 na vzdálenost přes 9 000 do 10 000 m</t>
  </si>
  <si>
    <t>"aktivní zóna 50% místní zemina" -225*0,5</t>
  </si>
  <si>
    <t>162701109</t>
  </si>
  <si>
    <t>Příplatek k vodorovnému přemístění výkopku/sypaniny z horniny tř. 1 až 4 ZKD 1000 m přes 10000 m</t>
  </si>
  <si>
    <t>-1342684959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</si>
  <si>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</si>
  <si>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112,5*10 'Přepočtené koeficientem množství</t>
  </si>
  <si>
    <t>167101102</t>
  </si>
  <si>
    <t>Nakládání výkopku z hornin tř. 1 až 4 přes 100 m3</t>
  </si>
  <si>
    <t>1041546835</t>
  </si>
  <si>
    <t>Nakládání, skládání a překládání neulehlého výkopku nebo sypaniny nakládání, množství přes 100 m3, z hornin tř. 1 až 4</t>
  </si>
  <si>
    <t>"aktivní zóna 50% místní zemina" 225*0,5</t>
  </si>
  <si>
    <t>10</t>
  </si>
  <si>
    <t>171101111</t>
  </si>
  <si>
    <t>Uložení sypaniny z hornin nesoudržných sypkých s vlhkostí l(d) 0,9 v aktivní zóně</t>
  </si>
  <si>
    <t>-787004652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</si>
  <si>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</si>
  <si>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"aktivní zóna MZ 50% Rmat a  50% místní zemina" 225</t>
  </si>
  <si>
    <t>11</t>
  </si>
  <si>
    <t>589811470</t>
  </si>
  <si>
    <t>recyklát asfaltový frakce 8/32</t>
  </si>
  <si>
    <t>-1615366046</t>
  </si>
  <si>
    <t>"aktivní zóna MZ 50% Rmat a  50% místní zemina" 225*0,5</t>
  </si>
  <si>
    <t>112,5*2,4 'Přepočtené koeficientem množství</t>
  </si>
  <si>
    <t>12</t>
  </si>
  <si>
    <t>171201201</t>
  </si>
  <si>
    <t>Uložení sypaniny na skládky</t>
  </si>
  <si>
    <t>550893415</t>
  </si>
  <si>
    <t>13</t>
  </si>
  <si>
    <t>171201201-1</t>
  </si>
  <si>
    <t>Uložení sypaniny na meziskládky</t>
  </si>
  <si>
    <t>-374993901</t>
  </si>
  <si>
    <t>14</t>
  </si>
  <si>
    <t>171201211</t>
  </si>
  <si>
    <t>Poplatek za uložení odpadu ze sypaniny na skládce (skládkovné)</t>
  </si>
  <si>
    <t>1246506842</t>
  </si>
  <si>
    <t>Uložení sypaniny poplatek za uložení sypaniny na skládce (skládkovné)</t>
  </si>
  <si>
    <t>112,5*1,9 'Přepočtené koeficientem množství</t>
  </si>
  <si>
    <t>181202305</t>
  </si>
  <si>
    <t>Úprava pláně na násypech se zhutněním</t>
  </si>
  <si>
    <t>163183956</t>
  </si>
  <si>
    <t>Úprava pláně na stavbách dálnic na násypech se zhutněním</t>
  </si>
  <si>
    <t>"přehutnění parapláně" 375</t>
  </si>
  <si>
    <t>"přehutnění pláně" 900</t>
  </si>
  <si>
    <t>16</t>
  </si>
  <si>
    <t>181951102</t>
  </si>
  <si>
    <t>Úprava pláně v hornině tř. 1 až 4 se zhutněním</t>
  </si>
  <si>
    <t>-1844627112</t>
  </si>
  <si>
    <t>Úprava pláně vyrovnáním výškových rozdílů v hornině tř. 1 až 4 se zhutněním</t>
  </si>
  <si>
    <t>"reprofilace a přehutnění podkl. vrstev" 525</t>
  </si>
  <si>
    <t>Komunikace pozemní</t>
  </si>
  <si>
    <t>17</t>
  </si>
  <si>
    <t>561041121</t>
  </si>
  <si>
    <t>Zřízení podkladu ze zeminy upravené vápnem, cementem, směsnými pojivy tl 300 mm plochy do 5000 m2</t>
  </si>
  <si>
    <t>1850493526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</si>
  <si>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</si>
  <si>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"aktivní zóna MZ 50% Rmat a  50% místní zemina" 225/0,5</t>
  </si>
  <si>
    <t>18</t>
  </si>
  <si>
    <t>585301700</t>
  </si>
  <si>
    <t xml:space="preserve">vápno </t>
  </si>
  <si>
    <t>1496378032</t>
  </si>
  <si>
    <t>"aktivní zóna MZ 50% Rmat a  50% místní zemina" 225/0,5*0,25*53/1000</t>
  </si>
  <si>
    <t>19</t>
  </si>
  <si>
    <t>564951413-1</t>
  </si>
  <si>
    <t>Podklad z asfaltového recyklátu tl 160 mm</t>
  </si>
  <si>
    <t>-1913417162</t>
  </si>
  <si>
    <t>Podklad nebo podsyp z asfaltového recyklátu s rozprostřením a zhutněním, po zhutnění tl. 160 mm na místě s přidáním směsného pojiva 4-6% doplněného frakcí 0/2-0/4</t>
  </si>
  <si>
    <t>P</t>
  </si>
  <si>
    <t>Poznámka k položce:
R 0/32 C3/4 AC</t>
  </si>
  <si>
    <t>"nová konstrukce v místě sanace dle vzor. řezu až ke geokompozitu" 900</t>
  </si>
  <si>
    <t>20</t>
  </si>
  <si>
    <t>565166122</t>
  </si>
  <si>
    <t>Asfaltový beton vrstva podkladní ACP 22S (obalované kamenivo OKH) tl 90 mm š přes 3 m</t>
  </si>
  <si>
    <t>-1831612212</t>
  </si>
  <si>
    <t>Asfaltový beton vrstva podkladní ACP 22 (obalované kamenivo hrubozrnné - OKH) s rozprostřením a zhutněním v pruhu šířky přes 3 m, po zhutnění tl. 90 mm</t>
  </si>
  <si>
    <t>Poznámka k položce:
ACP 22S 50/70 tl. 90 mm</t>
  </si>
  <si>
    <t>569931132</t>
  </si>
  <si>
    <t>Zpevnění krajnic asfaltovým recyklátem tl 100 mm</t>
  </si>
  <si>
    <t>-467501767</t>
  </si>
  <si>
    <t>Zpevnění krajnic nebo komunikací pro pěší s rozprostřením a zhutněním, po zhutnění asfaltovým recyklátem tl. 100 mm</t>
  </si>
  <si>
    <t>Poznámka k položce:
R 0/32 C 3/4 AC</t>
  </si>
  <si>
    <t>"zpevnění krajnice R-mat tl. 100 mm" 37,5/0,1</t>
  </si>
  <si>
    <t>22</t>
  </si>
  <si>
    <t>573191111-1</t>
  </si>
  <si>
    <t>Postřik infiltrační kationaktivní emulzí PI-E v množství 0,6 kg/m2</t>
  </si>
  <si>
    <t>1268259282</t>
  </si>
  <si>
    <t>Poznámka k položce:
PI-E C 60 B 5 0,6 kg/m2</t>
  </si>
  <si>
    <t>23</t>
  </si>
  <si>
    <t>573231107</t>
  </si>
  <si>
    <t>Postřik živičný spojovací ze silniční emulze PS-E modifikovaný v množství 0,40 kg/m2</t>
  </si>
  <si>
    <t>-1849790377</t>
  </si>
  <si>
    <t>Poznámka k položce:
PS-E C 60 BP 5 0,35 kg/m2</t>
  </si>
  <si>
    <t>"nová konstrukce vozovky v celé šířce ACO 11+ PmB tl. 40 mm" 1000</t>
  </si>
  <si>
    <t>24</t>
  </si>
  <si>
    <t>573231109</t>
  </si>
  <si>
    <t>Postřik živičný spojovací ze silniční emulze PS-E v množství 0,60 kg/m2</t>
  </si>
  <si>
    <t>1321284516</t>
  </si>
  <si>
    <t>Postřik spojovací PS bez posypu kamenivem ze silniční emulze, PS-E v množství 0,60 kg/m2</t>
  </si>
  <si>
    <t>Poznámka k položce:
PS-E C 60 BP 3-6</t>
  </si>
  <si>
    <t>25</t>
  </si>
  <si>
    <t>577134141</t>
  </si>
  <si>
    <t>Asfaltový beton vrstva obrusná ACO 11+ (ABS) tř. I tl 40 mm š přes 3 m z modifikovaného asfaltu</t>
  </si>
  <si>
    <t>1467735125</t>
  </si>
  <si>
    <t>Asfaltový beton vrstva obrusná ACO 11 (ABS) s rozprostřením a se zhutněním z modifikovaného asfaltu v pruhu šířky přes 3 m tl. 40 mm</t>
  </si>
  <si>
    <t>Poznámka k položce:
ACO 11+ PmB 45/80-55 tl. 40 mm</t>
  </si>
  <si>
    <t>26</t>
  </si>
  <si>
    <t>577165142</t>
  </si>
  <si>
    <t>Asfaltový beton vrstva ložní ACL 16S (ABH) tl 70 mm š přes 3 m z modifikovaného asfaltu</t>
  </si>
  <si>
    <t>-1915340458</t>
  </si>
  <si>
    <t>Asfaltový beton vrstva ložní ACL 16S (ABH) s rozprostřením a zhutněním z modifikovaného asfaltu v pruhu šířky přes 3 m, po zhutnění tl. 70 mm</t>
  </si>
  <si>
    <t>Poznámka k položce:
FR ACL 16S PmB 45/80-55 tl. 70 mm</t>
  </si>
  <si>
    <t>"nová konstrukce vozovky v celé šířce ACL 16S PmB tl. 70 mm" 1000</t>
  </si>
  <si>
    <t>27</t>
  </si>
  <si>
    <t>919721202-1</t>
  </si>
  <si>
    <t>Kompozit dvouosé geomříže a textilie pro vyztužování asfaltových povrchů v místě reflexních trhlin s minimální tahovou pevností 70/70 kN, š. 2 m</t>
  </si>
  <si>
    <t>461362989</t>
  </si>
  <si>
    <t>"geokompozit š. 2 m" 600</t>
  </si>
  <si>
    <t>28</t>
  </si>
  <si>
    <t>938902113</t>
  </si>
  <si>
    <t>Čištění příkopů komunikací příkopovým rypadlem objem nánosu do 0,5 m3/m</t>
  </si>
  <si>
    <t>m</t>
  </si>
  <si>
    <t>432812860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</si>
  <si>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</si>
  <si>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"pročištění nezpevněných příkopů" 300</t>
  </si>
  <si>
    <t>997</t>
  </si>
  <si>
    <t>Přesun sutě</t>
  </si>
  <si>
    <t>29</t>
  </si>
  <si>
    <t>997221551</t>
  </si>
  <si>
    <t>Vodorovná doprava suti ze sypkých materiálů do 1 km</t>
  </si>
  <si>
    <t>958501757</t>
  </si>
  <si>
    <t>Vodorovná doprava suti bez naložení, ale se složením a s hrubým urovnáním ze sypkých materiálů, na vzdálenost do 1 km</t>
  </si>
  <si>
    <t>30</t>
  </si>
  <si>
    <t>997221559</t>
  </si>
  <si>
    <t>Příplatek ZKD 1 km u vodorovné dopravy suti ze sypkých materiálů</t>
  </si>
  <si>
    <t>368688424</t>
  </si>
  <si>
    <t>Vodorovná doprava suti bez naložení, ale se složením a s hrubým urovnáním Příplatek k ceně za každý další i započatý 1 km přes 1 km</t>
  </si>
  <si>
    <t>953,2*19 'Přepočtené koeficientem množství</t>
  </si>
  <si>
    <t>31</t>
  </si>
  <si>
    <t>997221611</t>
  </si>
  <si>
    <t>Nakládání suti na dopravní prostředky pro vodorovnou dopravu</t>
  </si>
  <si>
    <t>-1499585209</t>
  </si>
  <si>
    <t>Nakládání na dopravní prostředky pro vodorovnou dopravu suti</t>
  </si>
  <si>
    <t>32</t>
  </si>
  <si>
    <t>997013831</t>
  </si>
  <si>
    <t>Poplatek za uložení stavebního směsného odpadu na skládce (skládkovné)</t>
  </si>
  <si>
    <t>-1680232266</t>
  </si>
  <si>
    <t>Poplatek za uložení stavebního odpadu na skládce (skládkovné) směsného</t>
  </si>
  <si>
    <t>97,2</t>
  </si>
  <si>
    <t>33</t>
  </si>
  <si>
    <t>997221845</t>
  </si>
  <si>
    <t>Poplatek za uložení odpadu z asfaltových povrchů na skládce (skládkovné)</t>
  </si>
  <si>
    <t>1541400813</t>
  </si>
  <si>
    <t>Poplatek za uložení stavebního odpadu na skládce (skládkovné) z asfaltových povrchů</t>
  </si>
  <si>
    <t>512</t>
  </si>
  <si>
    <t>34</t>
  </si>
  <si>
    <t>997221855</t>
  </si>
  <si>
    <t>Poplatek za uložení odpadu z kameniva na skládce (skládkovné)</t>
  </si>
  <si>
    <t>-486264365</t>
  </si>
  <si>
    <t>Poplatek za uložení stavebního odpadu na skládce (skládkovné) z kameniva</t>
  </si>
  <si>
    <t>170+174</t>
  </si>
  <si>
    <t>35</t>
  </si>
  <si>
    <t>2026822437</t>
  </si>
  <si>
    <t>SO 193 - Stálé dopravní značení</t>
  </si>
  <si>
    <t>915131112-1</t>
  </si>
  <si>
    <t>Vodorovné dopravní značení liniové a pro přechody pro chodce, šipky, symboly retroreflexní bílá barva</t>
  </si>
  <si>
    <t>-1314311203</t>
  </si>
  <si>
    <t>Vodorovné dopravní značení stříkané barvou liniové a pro přechody pro chodce, šipky, symboly bílé retroreflexní</t>
  </si>
  <si>
    <t>"1. fáze VDZ" 82</t>
  </si>
  <si>
    <t>915231112-1</t>
  </si>
  <si>
    <t>Vodorovné dopravní značení liniové a pro přechody pro chodce, šipky, symboly retroreflexní bílý plast</t>
  </si>
  <si>
    <t>409624764</t>
  </si>
  <si>
    <t>Vodorovné dopravní značení stříkaným plastem liniové a pro přechody pro chodce, šipky, symboly nápisy bílé retroreflexní</t>
  </si>
  <si>
    <t>"2. fáze VDZ" 82</t>
  </si>
  <si>
    <t>915621111-1</t>
  </si>
  <si>
    <t>Předznačení vodorovného liniového a plošného značení</t>
  </si>
  <si>
    <t>743097665</t>
  </si>
  <si>
    <t>Předznačení pro vodorovné značení stříkané barvou nebo prováděné z nátěrových hmot liniové a plošné šipky, symboly, nápisy</t>
  </si>
  <si>
    <t>938908411</t>
  </si>
  <si>
    <t>Čištění vozovek splachováním vodou</t>
  </si>
  <si>
    <t>61273484</t>
  </si>
  <si>
    <t>Čištění vozovek splachováním vodou povrchu podkladu nebo krytu živičného, betonového nebo dlážděného</t>
  </si>
  <si>
    <t>Poznámka k položce:
omytí tlakovou vodou</t>
  </si>
  <si>
    <t>"očištění a zametení povrchu po odfézování" 1000</t>
  </si>
  <si>
    <t>-1789033211</t>
  </si>
  <si>
    <t>-514403970</t>
  </si>
  <si>
    <t>2*19 'Přepočtené koeficientem množství</t>
  </si>
  <si>
    <t>1954868911</t>
  </si>
  <si>
    <t>-1696752541</t>
  </si>
  <si>
    <t>54578224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</si>
  <si>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</si>
  <si>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</si>
  <si>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</si>
  <si>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</si>
  <si>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</si>
  <si>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</si>
  <si>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</si>
  <si>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</si>
  <si>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012203000-1</t>
  </si>
  <si>
    <t>Geodetické práce a zaměření skutečného provedení</t>
  </si>
  <si>
    <t>Kč</t>
  </si>
  <si>
    <t>1024</t>
  </si>
  <si>
    <t>-391997973</t>
  </si>
  <si>
    <t>013254000</t>
  </si>
  <si>
    <t>Dokumentace skutečného provedení stavby</t>
  </si>
  <si>
    <t>489970485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</si>
  <si>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</si>
  <si>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</si>
  <si>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</si>
  <si>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</si>
  <si>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-1489494889</t>
  </si>
  <si>
    <t>Základní rozdělení průvodních činností a nákladů zařízení staveniště</t>
  </si>
  <si>
    <t>031002000-1</t>
  </si>
  <si>
    <t>Náklady spojené s realizací DIO a DIR</t>
  </si>
  <si>
    <t>-1425342721</t>
  </si>
  <si>
    <t>VRN4</t>
  </si>
  <si>
    <t>Inženýrská činnost</t>
  </si>
  <si>
    <t>041903001-1</t>
  </si>
  <si>
    <t>Fotodokumentace stavby</t>
  </si>
  <si>
    <t>-987403688</t>
  </si>
  <si>
    <t>VRN6</t>
  </si>
  <si>
    <t>Územní vlivy</t>
  </si>
  <si>
    <t>060001000</t>
  </si>
  <si>
    <t>415839402</t>
  </si>
  <si>
    <t>Základní rozdělení průvodních činností a nákladů územní vlivy</t>
  </si>
  <si>
    <t>VRN7</t>
  </si>
  <si>
    <t>Provozní vlivy</t>
  </si>
  <si>
    <t>070001000</t>
  </si>
  <si>
    <t>258449792</t>
  </si>
  <si>
    <t>Základní rozdělení průvodních činností a nákladů provozní vlivy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</si>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</sst>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31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2" t="s">
        <v>16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8"/>
      <c r="AQ5" s="30"/>
      <c r="BE5" s="33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4" t="s">
        <v>19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8"/>
      <c r="AQ6" s="30"/>
      <c r="BE6" s="33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1"/>
      <c r="BS13" s="23" t="s">
        <v>8</v>
      </c>
    </row>
    <row r="14" spans="1:74">
      <c r="B14" s="27"/>
      <c r="C14" s="28"/>
      <c r="D14" s="28"/>
      <c r="E14" s="335" t="s">
        <v>32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1"/>
      <c r="BS19" s="23" t="s">
        <v>8</v>
      </c>
    </row>
    <row r="20" spans="2:71" ht="233.25" customHeight="1">
      <c r="B20" s="27"/>
      <c r="C20" s="28"/>
      <c r="D20" s="28"/>
      <c r="E20" s="337" t="s">
        <v>37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8"/>
      <c r="AP20" s="28"/>
      <c r="AQ20" s="30"/>
      <c r="BE20" s="33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8">
        <f>ROUND(AG51,2)</f>
        <v>0</v>
      </c>
      <c r="AL23" s="339"/>
      <c r="AM23" s="339"/>
      <c r="AN23" s="339"/>
      <c r="AO23" s="339"/>
      <c r="AP23" s="41"/>
      <c r="AQ23" s="44"/>
      <c r="BE23" s="33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0" t="s">
        <v>39</v>
      </c>
      <c r="M25" s="340"/>
      <c r="N25" s="340"/>
      <c r="O25" s="340"/>
      <c r="P25" s="41"/>
      <c r="Q25" s="41"/>
      <c r="R25" s="41"/>
      <c r="S25" s="41"/>
      <c r="T25" s="41"/>
      <c r="U25" s="41"/>
      <c r="V25" s="41"/>
      <c r="W25" s="340" t="s">
        <v>40</v>
      </c>
      <c r="X25" s="340"/>
      <c r="Y25" s="340"/>
      <c r="Z25" s="340"/>
      <c r="AA25" s="340"/>
      <c r="AB25" s="340"/>
      <c r="AC25" s="340"/>
      <c r="AD25" s="340"/>
      <c r="AE25" s="340"/>
      <c r="AF25" s="41"/>
      <c r="AG25" s="41"/>
      <c r="AH25" s="41"/>
      <c r="AI25" s="41"/>
      <c r="AJ25" s="41"/>
      <c r="AK25" s="340" t="s">
        <v>41</v>
      </c>
      <c r="AL25" s="340"/>
      <c r="AM25" s="340"/>
      <c r="AN25" s="340"/>
      <c r="AO25" s="340"/>
      <c r="AP25" s="41"/>
      <c r="AQ25" s="44"/>
      <c r="BE25" s="33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41">
        <v>0.21</v>
      </c>
      <c r="M26" s="342"/>
      <c r="N26" s="342"/>
      <c r="O26" s="342"/>
      <c r="P26" s="47"/>
      <c r="Q26" s="47"/>
      <c r="R26" s="47"/>
      <c r="S26" s="47"/>
      <c r="T26" s="47"/>
      <c r="U26" s="47"/>
      <c r="V26" s="47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7"/>
      <c r="AG26" s="47"/>
      <c r="AH26" s="47"/>
      <c r="AI26" s="47"/>
      <c r="AJ26" s="47"/>
      <c r="AK26" s="343">
        <f>ROUND(AV51,2)</f>
        <v>0</v>
      </c>
      <c r="AL26" s="342"/>
      <c r="AM26" s="342"/>
      <c r="AN26" s="342"/>
      <c r="AO26" s="342"/>
      <c r="AP26" s="47"/>
      <c r="AQ26" s="49"/>
      <c r="BE26" s="33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41">
        <v>0.15</v>
      </c>
      <c r="M27" s="342"/>
      <c r="N27" s="342"/>
      <c r="O27" s="342"/>
      <c r="P27" s="47"/>
      <c r="Q27" s="47"/>
      <c r="R27" s="47"/>
      <c r="S27" s="47"/>
      <c r="T27" s="47"/>
      <c r="U27" s="47"/>
      <c r="V27" s="47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7"/>
      <c r="AG27" s="47"/>
      <c r="AH27" s="47"/>
      <c r="AI27" s="47"/>
      <c r="AJ27" s="47"/>
      <c r="AK27" s="343">
        <f>ROUND(AW51,2)</f>
        <v>0</v>
      </c>
      <c r="AL27" s="342"/>
      <c r="AM27" s="342"/>
      <c r="AN27" s="342"/>
      <c r="AO27" s="342"/>
      <c r="AP27" s="47"/>
      <c r="AQ27" s="49"/>
      <c r="BE27" s="33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41">
        <v>0.21</v>
      </c>
      <c r="M28" s="342"/>
      <c r="N28" s="342"/>
      <c r="O28" s="342"/>
      <c r="P28" s="47"/>
      <c r="Q28" s="47"/>
      <c r="R28" s="47"/>
      <c r="S28" s="47"/>
      <c r="T28" s="47"/>
      <c r="U28" s="47"/>
      <c r="V28" s="47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7"/>
      <c r="AG28" s="47"/>
      <c r="AH28" s="47"/>
      <c r="AI28" s="47"/>
      <c r="AJ28" s="47"/>
      <c r="AK28" s="343">
        <v>0</v>
      </c>
      <c r="AL28" s="342"/>
      <c r="AM28" s="342"/>
      <c r="AN28" s="342"/>
      <c r="AO28" s="342"/>
      <c r="AP28" s="47"/>
      <c r="AQ28" s="49"/>
      <c r="BE28" s="33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41">
        <v>0.15</v>
      </c>
      <c r="M29" s="342"/>
      <c r="N29" s="342"/>
      <c r="O29" s="342"/>
      <c r="P29" s="47"/>
      <c r="Q29" s="47"/>
      <c r="R29" s="47"/>
      <c r="S29" s="47"/>
      <c r="T29" s="47"/>
      <c r="U29" s="47"/>
      <c r="V29" s="47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7"/>
      <c r="AG29" s="47"/>
      <c r="AH29" s="47"/>
      <c r="AI29" s="47"/>
      <c r="AJ29" s="47"/>
      <c r="AK29" s="343">
        <v>0</v>
      </c>
      <c r="AL29" s="342"/>
      <c r="AM29" s="342"/>
      <c r="AN29" s="342"/>
      <c r="AO29" s="342"/>
      <c r="AP29" s="47"/>
      <c r="AQ29" s="49"/>
      <c r="BE29" s="33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41">
        <v>0</v>
      </c>
      <c r="M30" s="342"/>
      <c r="N30" s="342"/>
      <c r="O30" s="342"/>
      <c r="P30" s="47"/>
      <c r="Q30" s="47"/>
      <c r="R30" s="47"/>
      <c r="S30" s="47"/>
      <c r="T30" s="47"/>
      <c r="U30" s="47"/>
      <c r="V30" s="47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7"/>
      <c r="AG30" s="47"/>
      <c r="AH30" s="47"/>
      <c r="AI30" s="47"/>
      <c r="AJ30" s="47"/>
      <c r="AK30" s="343">
        <v>0</v>
      </c>
      <c r="AL30" s="342"/>
      <c r="AM30" s="342"/>
      <c r="AN30" s="342"/>
      <c r="AO30" s="342"/>
      <c r="AP30" s="47"/>
      <c r="AQ30" s="49"/>
      <c r="BE30" s="33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44" t="s">
        <v>50</v>
      </c>
      <c r="Y32" s="345"/>
      <c r="Z32" s="345"/>
      <c r="AA32" s="345"/>
      <c r="AB32" s="345"/>
      <c r="AC32" s="52"/>
      <c r="AD32" s="52"/>
      <c r="AE32" s="52"/>
      <c r="AF32" s="52"/>
      <c r="AG32" s="52"/>
      <c r="AH32" s="52"/>
      <c r="AI32" s="52"/>
      <c r="AJ32" s="52"/>
      <c r="AK32" s="346">
        <f>SUM(AK23:AK30)</f>
        <v>0</v>
      </c>
      <c r="AL32" s="345"/>
      <c r="AM32" s="345"/>
      <c r="AN32" s="345"/>
      <c r="AO32" s="347"/>
      <c r="AP32" s="50"/>
      <c r="AQ32" s="54"/>
      <c r="BE32" s="33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819-2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8" t="str">
        <f>K6</f>
        <v>II/322 Kolín - Tři Dvory - souvislá údržba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Středočeský kraj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0" t="str">
        <f>IF(AN8= "","",AN8)</f>
        <v>7. 5. 2018</v>
      </c>
      <c r="AN44" s="35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Krajská správa a údržba silnic Středočeského kraje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1" t="str">
        <f>IF(E17="","",E17)</f>
        <v>Ateliér PROMIKA s.r.o.</v>
      </c>
      <c r="AN46" s="351"/>
      <c r="AO46" s="351"/>
      <c r="AP46" s="351"/>
      <c r="AQ46" s="62"/>
      <c r="AR46" s="60"/>
      <c r="AS46" s="352" t="s">
        <v>52</v>
      </c>
      <c r="AT46" s="35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4"/>
      <c r="AT47" s="35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6"/>
      <c r="AT48" s="35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8" t="s">
        <v>53</v>
      </c>
      <c r="D49" s="359"/>
      <c r="E49" s="359"/>
      <c r="F49" s="359"/>
      <c r="G49" s="359"/>
      <c r="H49" s="78"/>
      <c r="I49" s="360" t="s">
        <v>54</v>
      </c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59"/>
      <c r="U49" s="359"/>
      <c r="V49" s="359"/>
      <c r="W49" s="359"/>
      <c r="X49" s="359"/>
      <c r="Y49" s="359"/>
      <c r="Z49" s="359"/>
      <c r="AA49" s="359"/>
      <c r="AB49" s="359"/>
      <c r="AC49" s="359"/>
      <c r="AD49" s="359"/>
      <c r="AE49" s="359"/>
      <c r="AF49" s="359"/>
      <c r="AG49" s="361" t="s">
        <v>55</v>
      </c>
      <c r="AH49" s="359"/>
      <c r="AI49" s="359"/>
      <c r="AJ49" s="359"/>
      <c r="AK49" s="359"/>
      <c r="AL49" s="359"/>
      <c r="AM49" s="359"/>
      <c r="AN49" s="360" t="s">
        <v>56</v>
      </c>
      <c r="AO49" s="359"/>
      <c r="AP49" s="35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0">
        <f>ROUND(AG52,2)</f>
        <v>0</v>
      </c>
      <c r="AH51" s="370"/>
      <c r="AI51" s="370"/>
      <c r="AJ51" s="370"/>
      <c r="AK51" s="370"/>
      <c r="AL51" s="370"/>
      <c r="AM51" s="370"/>
      <c r="AN51" s="371">
        <f t="shared" ref="AN51:AN57" si="0">SUM(AG51,AT51)</f>
        <v>0</v>
      </c>
      <c r="AO51" s="371"/>
      <c r="AP51" s="371"/>
      <c r="AQ51" s="88" t="s">
        <v>21</v>
      </c>
      <c r="AR51" s="70"/>
      <c r="AS51" s="89">
        <f>ROUND(AS52,2)</f>
        <v>0</v>
      </c>
      <c r="AT51" s="90">
        <f t="shared" ref="AT51:AT57" si="1"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B52" s="95"/>
      <c r="C52" s="96"/>
      <c r="D52" s="365" t="s">
        <v>76</v>
      </c>
      <c r="E52" s="365"/>
      <c r="F52" s="365"/>
      <c r="G52" s="365"/>
      <c r="H52" s="365"/>
      <c r="I52" s="97"/>
      <c r="J52" s="365" t="s">
        <v>77</v>
      </c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4">
        <f>ROUND(AG53+AG56+AG57,2)</f>
        <v>0</v>
      </c>
      <c r="AH52" s="363"/>
      <c r="AI52" s="363"/>
      <c r="AJ52" s="363"/>
      <c r="AK52" s="363"/>
      <c r="AL52" s="363"/>
      <c r="AM52" s="363"/>
      <c r="AN52" s="362">
        <f t="shared" si="0"/>
        <v>0</v>
      </c>
      <c r="AO52" s="363"/>
      <c r="AP52" s="363"/>
      <c r="AQ52" s="98" t="s">
        <v>78</v>
      </c>
      <c r="AR52" s="99"/>
      <c r="AS52" s="100">
        <f>ROUND(AS53+AS56+AS57,2)</f>
        <v>0</v>
      </c>
      <c r="AT52" s="101">
        <f t="shared" si="1"/>
        <v>0</v>
      </c>
      <c r="AU52" s="102">
        <f>ROUND(AU53+AU56+AU57,5)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>ROUND(AZ53+AZ56+AZ57,2)</f>
        <v>0</v>
      </c>
      <c r="BA52" s="101">
        <f>ROUND(BA53+BA56+BA57,2)</f>
        <v>0</v>
      </c>
      <c r="BB52" s="101">
        <f>ROUND(BB53+BB56+BB57,2)</f>
        <v>0</v>
      </c>
      <c r="BC52" s="101">
        <f>ROUND(BC53+BC56+BC57,2)</f>
        <v>0</v>
      </c>
      <c r="BD52" s="103">
        <f>ROUND(BD53+BD56+BD57,2)</f>
        <v>0</v>
      </c>
      <c r="BS52" s="104" t="s">
        <v>71</v>
      </c>
      <c r="BT52" s="104" t="s">
        <v>76</v>
      </c>
      <c r="BU52" s="104" t="s">
        <v>73</v>
      </c>
      <c r="BV52" s="104" t="s">
        <v>74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6" customFormat="1" ht="16.5" customHeight="1">
      <c r="B53" s="105"/>
      <c r="C53" s="106"/>
      <c r="D53" s="106"/>
      <c r="E53" s="369" t="s">
        <v>81</v>
      </c>
      <c r="F53" s="369"/>
      <c r="G53" s="369"/>
      <c r="H53" s="369"/>
      <c r="I53" s="369"/>
      <c r="J53" s="106"/>
      <c r="K53" s="369" t="s">
        <v>82</v>
      </c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  <c r="Z53" s="369"/>
      <c r="AA53" s="369"/>
      <c r="AB53" s="369"/>
      <c r="AC53" s="369"/>
      <c r="AD53" s="369"/>
      <c r="AE53" s="369"/>
      <c r="AF53" s="369"/>
      <c r="AG53" s="368">
        <f>ROUND(SUM(AG54:AG55),2)</f>
        <v>0</v>
      </c>
      <c r="AH53" s="367"/>
      <c r="AI53" s="367"/>
      <c r="AJ53" s="367"/>
      <c r="AK53" s="367"/>
      <c r="AL53" s="367"/>
      <c r="AM53" s="367"/>
      <c r="AN53" s="366">
        <f t="shared" si="0"/>
        <v>0</v>
      </c>
      <c r="AO53" s="367"/>
      <c r="AP53" s="367"/>
      <c r="AQ53" s="107" t="s">
        <v>83</v>
      </c>
      <c r="AR53" s="108"/>
      <c r="AS53" s="109">
        <f>ROUND(SUM(AS54:AS55),2)</f>
        <v>0</v>
      </c>
      <c r="AT53" s="110">
        <f t="shared" si="1"/>
        <v>0</v>
      </c>
      <c r="AU53" s="111">
        <f>ROUND(SUM(AU54:AU55),5)</f>
        <v>0</v>
      </c>
      <c r="AV53" s="110">
        <f>ROUND(AZ53*L26,2)</f>
        <v>0</v>
      </c>
      <c r="AW53" s="110">
        <f>ROUND(BA53*L27,2)</f>
        <v>0</v>
      </c>
      <c r="AX53" s="110">
        <f>ROUND(BB53*L26,2)</f>
        <v>0</v>
      </c>
      <c r="AY53" s="110">
        <f>ROUND(BC53*L27,2)</f>
        <v>0</v>
      </c>
      <c r="AZ53" s="110">
        <f>ROUND(SUM(AZ54:AZ55),2)</f>
        <v>0</v>
      </c>
      <c r="BA53" s="110">
        <f>ROUND(SUM(BA54:BA55),2)</f>
        <v>0</v>
      </c>
      <c r="BB53" s="110">
        <f>ROUND(SUM(BB54:BB55),2)</f>
        <v>0</v>
      </c>
      <c r="BC53" s="110">
        <f>ROUND(SUM(BC54:BC55),2)</f>
        <v>0</v>
      </c>
      <c r="BD53" s="112">
        <f>ROUND(SUM(BD54:BD55),2)</f>
        <v>0</v>
      </c>
      <c r="BS53" s="113" t="s">
        <v>71</v>
      </c>
      <c r="BT53" s="113" t="s">
        <v>80</v>
      </c>
      <c r="BU53" s="113" t="s">
        <v>73</v>
      </c>
      <c r="BV53" s="113" t="s">
        <v>74</v>
      </c>
      <c r="BW53" s="113" t="s">
        <v>84</v>
      </c>
      <c r="BX53" s="113" t="s">
        <v>79</v>
      </c>
      <c r="CL53" s="113" t="s">
        <v>21</v>
      </c>
    </row>
    <row r="54" spans="1:91" s="6" customFormat="1" ht="16.5" customHeight="1">
      <c r="A54" s="114" t="s">
        <v>85</v>
      </c>
      <c r="B54" s="105"/>
      <c r="C54" s="106"/>
      <c r="D54" s="106"/>
      <c r="E54" s="106"/>
      <c r="F54" s="369" t="s">
        <v>72</v>
      </c>
      <c r="G54" s="369"/>
      <c r="H54" s="369"/>
      <c r="I54" s="369"/>
      <c r="J54" s="369"/>
      <c r="K54" s="106"/>
      <c r="L54" s="369" t="s">
        <v>86</v>
      </c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  <c r="Z54" s="369"/>
      <c r="AA54" s="369"/>
      <c r="AB54" s="369"/>
      <c r="AC54" s="369"/>
      <c r="AD54" s="369"/>
      <c r="AE54" s="369"/>
      <c r="AF54" s="369"/>
      <c r="AG54" s="366">
        <f>'0 - Celá trasa'!J31</f>
        <v>0</v>
      </c>
      <c r="AH54" s="367"/>
      <c r="AI54" s="367"/>
      <c r="AJ54" s="367"/>
      <c r="AK54" s="367"/>
      <c r="AL54" s="367"/>
      <c r="AM54" s="367"/>
      <c r="AN54" s="366">
        <f t="shared" si="0"/>
        <v>0</v>
      </c>
      <c r="AO54" s="367"/>
      <c r="AP54" s="367"/>
      <c r="AQ54" s="107" t="s">
        <v>83</v>
      </c>
      <c r="AR54" s="108"/>
      <c r="AS54" s="109">
        <v>0</v>
      </c>
      <c r="AT54" s="110">
        <f t="shared" si="1"/>
        <v>0</v>
      </c>
      <c r="AU54" s="111">
        <f>'0 - Celá trasa'!P91</f>
        <v>0</v>
      </c>
      <c r="AV54" s="110">
        <f>'0 - Celá trasa'!J34</f>
        <v>0</v>
      </c>
      <c r="AW54" s="110">
        <f>'0 - Celá trasa'!J35</f>
        <v>0</v>
      </c>
      <c r="AX54" s="110">
        <f>'0 - Celá trasa'!J36</f>
        <v>0</v>
      </c>
      <c r="AY54" s="110">
        <f>'0 - Celá trasa'!J37</f>
        <v>0</v>
      </c>
      <c r="AZ54" s="110">
        <f>'0 - Celá trasa'!F34</f>
        <v>0</v>
      </c>
      <c r="BA54" s="110">
        <f>'0 - Celá trasa'!F35</f>
        <v>0</v>
      </c>
      <c r="BB54" s="110">
        <f>'0 - Celá trasa'!F36</f>
        <v>0</v>
      </c>
      <c r="BC54" s="110">
        <f>'0 - Celá trasa'!F37</f>
        <v>0</v>
      </c>
      <c r="BD54" s="112">
        <f>'0 - Celá trasa'!F38</f>
        <v>0</v>
      </c>
      <c r="BT54" s="113" t="s">
        <v>87</v>
      </c>
      <c r="BV54" s="113" t="s">
        <v>74</v>
      </c>
      <c r="BW54" s="113" t="s">
        <v>88</v>
      </c>
      <c r="BX54" s="113" t="s">
        <v>84</v>
      </c>
      <c r="CL54" s="113" t="s">
        <v>21</v>
      </c>
    </row>
    <row r="55" spans="1:91" s="6" customFormat="1" ht="28.5" customHeight="1">
      <c r="A55" s="114" t="s">
        <v>85</v>
      </c>
      <c r="B55" s="105"/>
      <c r="C55" s="106"/>
      <c r="D55" s="106"/>
      <c r="E55" s="106"/>
      <c r="F55" s="369" t="s">
        <v>80</v>
      </c>
      <c r="G55" s="369"/>
      <c r="H55" s="369"/>
      <c r="I55" s="369"/>
      <c r="J55" s="369"/>
      <c r="K55" s="106"/>
      <c r="L55" s="369" t="s">
        <v>89</v>
      </c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6">
        <f>'2 - 2.podúsek - km 2,750 ...'!J31</f>
        <v>0</v>
      </c>
      <c r="AH55" s="367"/>
      <c r="AI55" s="367"/>
      <c r="AJ55" s="367"/>
      <c r="AK55" s="367"/>
      <c r="AL55" s="367"/>
      <c r="AM55" s="367"/>
      <c r="AN55" s="366">
        <f t="shared" si="0"/>
        <v>0</v>
      </c>
      <c r="AO55" s="367"/>
      <c r="AP55" s="367"/>
      <c r="AQ55" s="107" t="s">
        <v>83</v>
      </c>
      <c r="AR55" s="108"/>
      <c r="AS55" s="109">
        <v>0</v>
      </c>
      <c r="AT55" s="110">
        <f t="shared" si="1"/>
        <v>0</v>
      </c>
      <c r="AU55" s="111">
        <f>'2 - 2.podúsek - km 2,750 ...'!P94</f>
        <v>0</v>
      </c>
      <c r="AV55" s="110">
        <f>'2 - 2.podúsek - km 2,750 ...'!J34</f>
        <v>0</v>
      </c>
      <c r="AW55" s="110">
        <f>'2 - 2.podúsek - km 2,750 ...'!J35</f>
        <v>0</v>
      </c>
      <c r="AX55" s="110">
        <f>'2 - 2.podúsek - km 2,750 ...'!J36</f>
        <v>0</v>
      </c>
      <c r="AY55" s="110">
        <f>'2 - 2.podúsek - km 2,750 ...'!J37</f>
        <v>0</v>
      </c>
      <c r="AZ55" s="110">
        <f>'2 - 2.podúsek - km 2,750 ...'!F34</f>
        <v>0</v>
      </c>
      <c r="BA55" s="110">
        <f>'2 - 2.podúsek - km 2,750 ...'!F35</f>
        <v>0</v>
      </c>
      <c r="BB55" s="110">
        <f>'2 - 2.podúsek - km 2,750 ...'!F36</f>
        <v>0</v>
      </c>
      <c r="BC55" s="110">
        <f>'2 - 2.podúsek - km 2,750 ...'!F37</f>
        <v>0</v>
      </c>
      <c r="BD55" s="112">
        <f>'2 - 2.podúsek - km 2,750 ...'!F38</f>
        <v>0</v>
      </c>
      <c r="BT55" s="113" t="s">
        <v>87</v>
      </c>
      <c r="BV55" s="113" t="s">
        <v>74</v>
      </c>
      <c r="BW55" s="113" t="s">
        <v>90</v>
      </c>
      <c r="BX55" s="113" t="s">
        <v>84</v>
      </c>
      <c r="CL55" s="113" t="s">
        <v>21</v>
      </c>
    </row>
    <row r="56" spans="1:91" s="6" customFormat="1" ht="16.5" customHeight="1">
      <c r="A56" s="114" t="s">
        <v>85</v>
      </c>
      <c r="B56" s="105"/>
      <c r="C56" s="106"/>
      <c r="D56" s="106"/>
      <c r="E56" s="369" t="s">
        <v>91</v>
      </c>
      <c r="F56" s="369"/>
      <c r="G56" s="369"/>
      <c r="H56" s="369"/>
      <c r="I56" s="369"/>
      <c r="J56" s="106"/>
      <c r="K56" s="369" t="s">
        <v>92</v>
      </c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6">
        <f>'SO 193 - Stálé dopravní z...'!J29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107" t="s">
        <v>83</v>
      </c>
      <c r="AR56" s="108"/>
      <c r="AS56" s="109">
        <v>0</v>
      </c>
      <c r="AT56" s="110">
        <f t="shared" si="1"/>
        <v>0</v>
      </c>
      <c r="AU56" s="111">
        <f>'SO 193 - Stálé dopravní z...'!P86</f>
        <v>0</v>
      </c>
      <c r="AV56" s="110">
        <f>'SO 193 - Stálé dopravní z...'!J32</f>
        <v>0</v>
      </c>
      <c r="AW56" s="110">
        <f>'SO 193 - Stálé dopravní z...'!J33</f>
        <v>0</v>
      </c>
      <c r="AX56" s="110">
        <f>'SO 193 - Stálé dopravní z...'!J34</f>
        <v>0</v>
      </c>
      <c r="AY56" s="110">
        <f>'SO 193 - Stálé dopravní z...'!J35</f>
        <v>0</v>
      </c>
      <c r="AZ56" s="110">
        <f>'SO 193 - Stálé dopravní z...'!F32</f>
        <v>0</v>
      </c>
      <c r="BA56" s="110">
        <f>'SO 193 - Stálé dopravní z...'!F33</f>
        <v>0</v>
      </c>
      <c r="BB56" s="110">
        <f>'SO 193 - Stálé dopravní z...'!F34</f>
        <v>0</v>
      </c>
      <c r="BC56" s="110">
        <f>'SO 193 - Stálé dopravní z...'!F35</f>
        <v>0</v>
      </c>
      <c r="BD56" s="112">
        <f>'SO 193 - Stálé dopravní z...'!F36</f>
        <v>0</v>
      </c>
      <c r="BT56" s="113" t="s">
        <v>80</v>
      </c>
      <c r="BV56" s="113" t="s">
        <v>74</v>
      </c>
      <c r="BW56" s="113" t="s">
        <v>93</v>
      </c>
      <c r="BX56" s="113" t="s">
        <v>79</v>
      </c>
      <c r="CL56" s="113" t="s">
        <v>21</v>
      </c>
    </row>
    <row r="57" spans="1:91" s="6" customFormat="1" ht="16.5" customHeight="1">
      <c r="A57" s="114" t="s">
        <v>85</v>
      </c>
      <c r="B57" s="105"/>
      <c r="C57" s="106"/>
      <c r="D57" s="106"/>
      <c r="E57" s="369" t="s">
        <v>94</v>
      </c>
      <c r="F57" s="369"/>
      <c r="G57" s="369"/>
      <c r="H57" s="369"/>
      <c r="I57" s="369"/>
      <c r="J57" s="106"/>
      <c r="K57" s="369" t="s">
        <v>95</v>
      </c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6">
        <f>'VRN - Vedlejší rozpočtové...'!J29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107" t="s">
        <v>83</v>
      </c>
      <c r="AR57" s="108"/>
      <c r="AS57" s="115">
        <v>0</v>
      </c>
      <c r="AT57" s="116">
        <f t="shared" si="1"/>
        <v>0</v>
      </c>
      <c r="AU57" s="117">
        <f>'VRN - Vedlejší rozpočtové...'!P88</f>
        <v>0</v>
      </c>
      <c r="AV57" s="116">
        <f>'VRN - Vedlejší rozpočtové...'!J32</f>
        <v>0</v>
      </c>
      <c r="AW57" s="116">
        <f>'VRN - Vedlejší rozpočtové...'!J33</f>
        <v>0</v>
      </c>
      <c r="AX57" s="116">
        <f>'VRN - Vedlejší rozpočtové...'!J34</f>
        <v>0</v>
      </c>
      <c r="AY57" s="116">
        <f>'VRN - Vedlejší rozpočtové...'!J35</f>
        <v>0</v>
      </c>
      <c r="AZ57" s="116">
        <f>'VRN - Vedlejší rozpočtové...'!F32</f>
        <v>0</v>
      </c>
      <c r="BA57" s="116">
        <f>'VRN - Vedlejší rozpočtové...'!F33</f>
        <v>0</v>
      </c>
      <c r="BB57" s="116">
        <f>'VRN - Vedlejší rozpočtové...'!F34</f>
        <v>0</v>
      </c>
      <c r="BC57" s="116">
        <f>'VRN - Vedlejší rozpočtové...'!F35</f>
        <v>0</v>
      </c>
      <c r="BD57" s="118">
        <f>'VRN - Vedlejší rozpočtové...'!F36</f>
        <v>0</v>
      </c>
      <c r="BT57" s="113" t="s">
        <v>80</v>
      </c>
      <c r="BV57" s="113" t="s">
        <v>74</v>
      </c>
      <c r="BW57" s="113" t="s">
        <v>96</v>
      </c>
      <c r="BX57" s="113" t="s">
        <v>79</v>
      </c>
      <c r="CL57" s="113" t="s">
        <v>21</v>
      </c>
    </row>
    <row r="58" spans="1:91" s="1" customFormat="1" ht="30" customHeight="1">
      <c r="B58" s="40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0"/>
    </row>
    <row r="59" spans="1:91" s="1" customFormat="1" ht="6.95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60"/>
    </row>
  </sheetData>
  <sheetProtection algorithmName="SHA-512" hashValue="J6YQNoVGCvZAVBo0qNASCO3mqrTFi7QAWyUAWdNonbAcQn2zGj09JN1fbYO879PQnHa2QKb8Awpp4Pt/t5ULBg==" saltValue="Knt4GtoSw2xck6Qd4/nQ13D1MJaUxiss3qExBfkCs/3TT92ZHxsIptChJwgHxKt9js4wJkDHpL9468UfbO8OWw==" spinCount="100000" sheet="1" objects="1" scenarios="1" formatColumns="0" formatRows="0"/>
  <mergeCells count="61">
    <mergeCell ref="AG51:AM51"/>
    <mergeCell ref="AN51:AP51"/>
    <mergeCell ref="AR2:BE2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4" location="'0 - Celá trasa'!C2" display="/"/>
    <hyperlink ref="A55" location="'2 - 2.podúsek - km 2,750 ...'!C2" display="/"/>
    <hyperlink ref="A56" location="'SO 193 - Stálé dopravní z...'!C2" display="/"/>
    <hyperlink ref="A57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97</v>
      </c>
      <c r="G1" s="383" t="s">
        <v>98</v>
      </c>
      <c r="H1" s="383"/>
      <c r="I1" s="123"/>
      <c r="J1" s="122" t="s">
        <v>99</v>
      </c>
      <c r="K1" s="121" t="s">
        <v>100</v>
      </c>
      <c r="L1" s="122" t="s">
        <v>101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II/322 Kolín - Tři Dvory - souvislá údržba</v>
      </c>
      <c r="F7" s="374"/>
      <c r="G7" s="374"/>
      <c r="H7" s="374"/>
      <c r="I7" s="125"/>
      <c r="J7" s="28"/>
      <c r="K7" s="30"/>
    </row>
    <row r="8" spans="1:70">
      <c r="B8" s="27"/>
      <c r="C8" s="28"/>
      <c r="D8" s="36" t="s">
        <v>103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3" t="s">
        <v>104</v>
      </c>
      <c r="F9" s="333"/>
      <c r="G9" s="333"/>
      <c r="H9" s="333"/>
      <c r="I9" s="125"/>
      <c r="J9" s="28"/>
      <c r="K9" s="30"/>
    </row>
    <row r="10" spans="1:70">
      <c r="B10" s="27"/>
      <c r="C10" s="28"/>
      <c r="D10" s="36" t="s">
        <v>105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57" t="s">
        <v>106</v>
      </c>
      <c r="F11" s="375"/>
      <c r="G11" s="375"/>
      <c r="H11" s="375"/>
      <c r="I11" s="126"/>
      <c r="J11" s="41"/>
      <c r="K11" s="44"/>
    </row>
    <row r="12" spans="1:70" s="1" customFormat="1">
      <c r="B12" s="40"/>
      <c r="C12" s="41"/>
      <c r="D12" s="36" t="s">
        <v>107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6" t="s">
        <v>108</v>
      </c>
      <c r="F13" s="375"/>
      <c r="G13" s="375"/>
      <c r="H13" s="375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24</v>
      </c>
      <c r="G16" s="41"/>
      <c r="H16" s="41"/>
      <c r="I16" s="127" t="s">
        <v>25</v>
      </c>
      <c r="J16" s="128" t="str">
        <f>'Rekapitulace stavby'!AN8</f>
        <v>7. 5. 2018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29</v>
      </c>
      <c r="F19" s="41"/>
      <c r="G19" s="41"/>
      <c r="H19" s="41"/>
      <c r="I19" s="127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">
        <v>21</v>
      </c>
      <c r="K24" s="44"/>
    </row>
    <row r="25" spans="2:11" s="1" customFormat="1" ht="18" customHeight="1">
      <c r="B25" s="40"/>
      <c r="C25" s="41"/>
      <c r="D25" s="41"/>
      <c r="E25" s="34" t="s">
        <v>34</v>
      </c>
      <c r="F25" s="41"/>
      <c r="G25" s="41"/>
      <c r="H25" s="41"/>
      <c r="I25" s="127" t="s">
        <v>30</v>
      </c>
      <c r="J25" s="34" t="s">
        <v>21</v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36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37" t="s">
        <v>21</v>
      </c>
      <c r="F28" s="337"/>
      <c r="G28" s="337"/>
      <c r="H28" s="337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38</v>
      </c>
      <c r="E31" s="41"/>
      <c r="F31" s="41"/>
      <c r="G31" s="41"/>
      <c r="H31" s="41"/>
      <c r="I31" s="126"/>
      <c r="J31" s="136">
        <f>ROUND(J91,2)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40</v>
      </c>
      <c r="G33" s="41"/>
      <c r="H33" s="41"/>
      <c r="I33" s="137" t="s">
        <v>39</v>
      </c>
      <c r="J33" s="45" t="s">
        <v>41</v>
      </c>
      <c r="K33" s="44"/>
    </row>
    <row r="34" spans="2:11" s="1" customFormat="1" ht="14.45" customHeight="1">
      <c r="B34" s="40"/>
      <c r="C34" s="41"/>
      <c r="D34" s="48" t="s">
        <v>42</v>
      </c>
      <c r="E34" s="48" t="s">
        <v>43</v>
      </c>
      <c r="F34" s="138">
        <f>ROUND(SUM(BE91:BE102), 2)</f>
        <v>0</v>
      </c>
      <c r="G34" s="41"/>
      <c r="H34" s="41"/>
      <c r="I34" s="139">
        <v>0.21</v>
      </c>
      <c r="J34" s="138">
        <f>ROUND(ROUND((SUM(BE91:BE102)),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44</v>
      </c>
      <c r="F35" s="138">
        <f>ROUND(SUM(BF91:BF102), 2)</f>
        <v>0</v>
      </c>
      <c r="G35" s="41"/>
      <c r="H35" s="41"/>
      <c r="I35" s="139">
        <v>0.15</v>
      </c>
      <c r="J35" s="138">
        <f>ROUND(ROUND((SUM(BF91:BF102)),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45</v>
      </c>
      <c r="F36" s="138">
        <f>ROUND(SUM(BG91:BG102),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46</v>
      </c>
      <c r="F37" s="138">
        <f>ROUND(SUM(BH91:BH102),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47</v>
      </c>
      <c r="F38" s="138">
        <f>ROUND(SUM(BI91:BI102),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48</v>
      </c>
      <c r="E40" s="78"/>
      <c r="F40" s="78"/>
      <c r="G40" s="142" t="s">
        <v>49</v>
      </c>
      <c r="H40" s="143" t="s">
        <v>50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109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3" t="str">
        <f>E7</f>
        <v>II/322 Kolín - Tři Dvory - souvislá údržba</v>
      </c>
      <c r="F49" s="374"/>
      <c r="G49" s="374"/>
      <c r="H49" s="374"/>
      <c r="I49" s="126"/>
      <c r="J49" s="41"/>
      <c r="K49" s="44"/>
    </row>
    <row r="50" spans="2:47">
      <c r="B50" s="27"/>
      <c r="C50" s="36" t="s">
        <v>103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3" t="s">
        <v>104</v>
      </c>
      <c r="F51" s="333"/>
      <c r="G51" s="333"/>
      <c r="H51" s="333"/>
      <c r="I51" s="125"/>
      <c r="J51" s="28"/>
      <c r="K51" s="30"/>
    </row>
    <row r="52" spans="2:47">
      <c r="B52" s="27"/>
      <c r="C52" s="36" t="s">
        <v>105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57" t="s">
        <v>106</v>
      </c>
      <c r="F53" s="375"/>
      <c r="G53" s="375"/>
      <c r="H53" s="375"/>
      <c r="I53" s="126"/>
      <c r="J53" s="41"/>
      <c r="K53" s="44"/>
    </row>
    <row r="54" spans="2:47" s="1" customFormat="1" ht="14.45" customHeight="1">
      <c r="B54" s="40"/>
      <c r="C54" s="36" t="s">
        <v>107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6" t="str">
        <f>E13</f>
        <v>0 - Celá trasa</v>
      </c>
      <c r="F55" s="375"/>
      <c r="G55" s="375"/>
      <c r="H55" s="375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>Středočeský kraj</v>
      </c>
      <c r="G57" s="41"/>
      <c r="H57" s="41"/>
      <c r="I57" s="127" t="s">
        <v>25</v>
      </c>
      <c r="J57" s="128" t="str">
        <f>IF(J16="","",J16)</f>
        <v>7. 5. 2018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>
      <c r="B59" s="40"/>
      <c r="C59" s="36" t="s">
        <v>27</v>
      </c>
      <c r="D59" s="41"/>
      <c r="E59" s="41"/>
      <c r="F59" s="34" t="str">
        <f>E19</f>
        <v>Krajská správa a údržba silnic Středočeského kraje</v>
      </c>
      <c r="G59" s="41"/>
      <c r="H59" s="41"/>
      <c r="I59" s="127" t="s">
        <v>33</v>
      </c>
      <c r="J59" s="337" t="str">
        <f>E25</f>
        <v>Ateliér PROMIKA s.r.o.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77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110</v>
      </c>
      <c r="D62" s="140"/>
      <c r="E62" s="140"/>
      <c r="F62" s="140"/>
      <c r="G62" s="140"/>
      <c r="H62" s="140"/>
      <c r="I62" s="153"/>
      <c r="J62" s="154" t="s">
        <v>111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112</v>
      </c>
      <c r="D64" s="41"/>
      <c r="E64" s="41"/>
      <c r="F64" s="41"/>
      <c r="G64" s="41"/>
      <c r="H64" s="41"/>
      <c r="I64" s="126"/>
      <c r="J64" s="136">
        <f>J91</f>
        <v>0</v>
      </c>
      <c r="K64" s="44"/>
      <c r="AU64" s="23" t="s">
        <v>113</v>
      </c>
    </row>
    <row r="65" spans="2:12" s="8" customFormat="1" ht="24.95" customHeight="1">
      <c r="B65" s="157"/>
      <c r="C65" s="158"/>
      <c r="D65" s="159" t="s">
        <v>114</v>
      </c>
      <c r="E65" s="160"/>
      <c r="F65" s="160"/>
      <c r="G65" s="160"/>
      <c r="H65" s="160"/>
      <c r="I65" s="161"/>
      <c r="J65" s="162">
        <f>J92</f>
        <v>0</v>
      </c>
      <c r="K65" s="163"/>
    </row>
    <row r="66" spans="2:12" s="9" customFormat="1" ht="19.899999999999999" customHeight="1">
      <c r="B66" s="164"/>
      <c r="C66" s="165"/>
      <c r="D66" s="166" t="s">
        <v>115</v>
      </c>
      <c r="E66" s="167"/>
      <c r="F66" s="167"/>
      <c r="G66" s="167"/>
      <c r="H66" s="167"/>
      <c r="I66" s="168"/>
      <c r="J66" s="169">
        <f>J93</f>
        <v>0</v>
      </c>
      <c r="K66" s="170"/>
    </row>
    <row r="67" spans="2:12" s="9" customFormat="1" ht="19.899999999999999" customHeight="1">
      <c r="B67" s="164"/>
      <c r="C67" s="165"/>
      <c r="D67" s="166" t="s">
        <v>116</v>
      </c>
      <c r="E67" s="167"/>
      <c r="F67" s="167"/>
      <c r="G67" s="167"/>
      <c r="H67" s="167"/>
      <c r="I67" s="168"/>
      <c r="J67" s="169">
        <f>J100</f>
        <v>0</v>
      </c>
      <c r="K67" s="170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26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47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50"/>
      <c r="J73" s="59"/>
      <c r="K73" s="59"/>
      <c r="L73" s="60"/>
    </row>
    <row r="74" spans="2:12" s="1" customFormat="1" ht="36.950000000000003" customHeight="1">
      <c r="B74" s="40"/>
      <c r="C74" s="61" t="s">
        <v>117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16.5" customHeight="1">
      <c r="B77" s="40"/>
      <c r="C77" s="62"/>
      <c r="D77" s="62"/>
      <c r="E77" s="378" t="str">
        <f>E7</f>
        <v>II/322 Kolín - Tři Dvory - souvislá údržba</v>
      </c>
      <c r="F77" s="379"/>
      <c r="G77" s="379"/>
      <c r="H77" s="379"/>
      <c r="I77" s="171"/>
      <c r="J77" s="62"/>
      <c r="K77" s="62"/>
      <c r="L77" s="60"/>
    </row>
    <row r="78" spans="2:12">
      <c r="B78" s="27"/>
      <c r="C78" s="64" t="s">
        <v>103</v>
      </c>
      <c r="D78" s="172"/>
      <c r="E78" s="172"/>
      <c r="F78" s="172"/>
      <c r="G78" s="172"/>
      <c r="H78" s="172"/>
      <c r="J78" s="172"/>
      <c r="K78" s="172"/>
      <c r="L78" s="173"/>
    </row>
    <row r="79" spans="2:12" ht="16.5" customHeight="1">
      <c r="B79" s="27"/>
      <c r="C79" s="172"/>
      <c r="D79" s="172"/>
      <c r="E79" s="378" t="s">
        <v>104</v>
      </c>
      <c r="F79" s="382"/>
      <c r="G79" s="382"/>
      <c r="H79" s="382"/>
      <c r="J79" s="172"/>
      <c r="K79" s="172"/>
      <c r="L79" s="173"/>
    </row>
    <row r="80" spans="2:12">
      <c r="B80" s="27"/>
      <c r="C80" s="64" t="s">
        <v>105</v>
      </c>
      <c r="D80" s="172"/>
      <c r="E80" s="172"/>
      <c r="F80" s="172"/>
      <c r="G80" s="172"/>
      <c r="H80" s="172"/>
      <c r="J80" s="172"/>
      <c r="K80" s="172"/>
      <c r="L80" s="173"/>
    </row>
    <row r="81" spans="2:65" s="1" customFormat="1" ht="16.5" customHeight="1">
      <c r="B81" s="40"/>
      <c r="C81" s="62"/>
      <c r="D81" s="62"/>
      <c r="E81" s="380" t="s">
        <v>106</v>
      </c>
      <c r="F81" s="381"/>
      <c r="G81" s="381"/>
      <c r="H81" s="381"/>
      <c r="I81" s="171"/>
      <c r="J81" s="62"/>
      <c r="K81" s="62"/>
      <c r="L81" s="60"/>
    </row>
    <row r="82" spans="2:65" s="1" customFormat="1" ht="14.45" customHeight="1">
      <c r="B82" s="40"/>
      <c r="C82" s="64" t="s">
        <v>107</v>
      </c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7.25" customHeight="1">
      <c r="B83" s="40"/>
      <c r="C83" s="62"/>
      <c r="D83" s="62"/>
      <c r="E83" s="348" t="str">
        <f>E13</f>
        <v>0 - Celá trasa</v>
      </c>
      <c r="F83" s="381"/>
      <c r="G83" s="381"/>
      <c r="H83" s="381"/>
      <c r="I83" s="171"/>
      <c r="J83" s="62"/>
      <c r="K83" s="62"/>
      <c r="L83" s="60"/>
    </row>
    <row r="84" spans="2:65" s="1" customFormat="1" ht="6.95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8" customHeight="1">
      <c r="B85" s="40"/>
      <c r="C85" s="64" t="s">
        <v>23</v>
      </c>
      <c r="D85" s="62"/>
      <c r="E85" s="62"/>
      <c r="F85" s="174" t="str">
        <f>F16</f>
        <v>Středočeský kraj</v>
      </c>
      <c r="G85" s="62"/>
      <c r="H85" s="62"/>
      <c r="I85" s="175" t="s">
        <v>25</v>
      </c>
      <c r="J85" s="72" t="str">
        <f>IF(J16="","",J16)</f>
        <v>7. 5. 2018</v>
      </c>
      <c r="K85" s="62"/>
      <c r="L85" s="60"/>
    </row>
    <row r="86" spans="2:65" s="1" customFormat="1" ht="6.9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>
      <c r="B87" s="40"/>
      <c r="C87" s="64" t="s">
        <v>27</v>
      </c>
      <c r="D87" s="62"/>
      <c r="E87" s="62"/>
      <c r="F87" s="174" t="str">
        <f>E19</f>
        <v>Krajská správa a údržba silnic Středočeského kraje</v>
      </c>
      <c r="G87" s="62"/>
      <c r="H87" s="62"/>
      <c r="I87" s="175" t="s">
        <v>33</v>
      </c>
      <c r="J87" s="174" t="str">
        <f>E25</f>
        <v>Ateliér PROMIKA s.r.o.</v>
      </c>
      <c r="K87" s="62"/>
      <c r="L87" s="60"/>
    </row>
    <row r="88" spans="2:65" s="1" customFormat="1" ht="14.45" customHeight="1">
      <c r="B88" s="40"/>
      <c r="C88" s="64" t="s">
        <v>31</v>
      </c>
      <c r="D88" s="62"/>
      <c r="E88" s="62"/>
      <c r="F88" s="174" t="str">
        <f>IF(E22="","",E22)</f>
        <v/>
      </c>
      <c r="G88" s="62"/>
      <c r="H88" s="62"/>
      <c r="I88" s="171"/>
      <c r="J88" s="62"/>
      <c r="K88" s="62"/>
      <c r="L88" s="60"/>
    </row>
    <row r="89" spans="2:65" s="1" customFormat="1" ht="10.35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5" s="10" customFormat="1" ht="29.25" customHeight="1">
      <c r="B90" s="176"/>
      <c r="C90" s="177" t="s">
        <v>118</v>
      </c>
      <c r="D90" s="178" t="s">
        <v>57</v>
      </c>
      <c r="E90" s="178" t="s">
        <v>53</v>
      </c>
      <c r="F90" s="178" t="s">
        <v>119</v>
      </c>
      <c r="G90" s="178" t="s">
        <v>120</v>
      </c>
      <c r="H90" s="178" t="s">
        <v>121</v>
      </c>
      <c r="I90" s="179" t="s">
        <v>122</v>
      </c>
      <c r="J90" s="178" t="s">
        <v>111</v>
      </c>
      <c r="K90" s="180" t="s">
        <v>123</v>
      </c>
      <c r="L90" s="181"/>
      <c r="M90" s="80" t="s">
        <v>124</v>
      </c>
      <c r="N90" s="81" t="s">
        <v>42</v>
      </c>
      <c r="O90" s="81" t="s">
        <v>125</v>
      </c>
      <c r="P90" s="81" t="s">
        <v>126</v>
      </c>
      <c r="Q90" s="81" t="s">
        <v>127</v>
      </c>
      <c r="R90" s="81" t="s">
        <v>128</v>
      </c>
      <c r="S90" s="81" t="s">
        <v>129</v>
      </c>
      <c r="T90" s="82" t="s">
        <v>130</v>
      </c>
    </row>
    <row r="91" spans="2:65" s="1" customFormat="1" ht="29.25" customHeight="1">
      <c r="B91" s="40"/>
      <c r="C91" s="86" t="s">
        <v>112</v>
      </c>
      <c r="D91" s="62"/>
      <c r="E91" s="62"/>
      <c r="F91" s="62"/>
      <c r="G91" s="62"/>
      <c r="H91" s="62"/>
      <c r="I91" s="171"/>
      <c r="J91" s="182">
        <f>BK91</f>
        <v>0</v>
      </c>
      <c r="K91" s="62"/>
      <c r="L91" s="60"/>
      <c r="M91" s="83"/>
      <c r="N91" s="84"/>
      <c r="O91" s="84"/>
      <c r="P91" s="183">
        <f>P92</f>
        <v>0</v>
      </c>
      <c r="Q91" s="84"/>
      <c r="R91" s="183">
        <f>R92</f>
        <v>1.54E-2</v>
      </c>
      <c r="S91" s="84"/>
      <c r="T91" s="184">
        <f>T92</f>
        <v>0</v>
      </c>
      <c r="AT91" s="23" t="s">
        <v>71</v>
      </c>
      <c r="AU91" s="23" t="s">
        <v>113</v>
      </c>
      <c r="BK91" s="185">
        <f>BK92</f>
        <v>0</v>
      </c>
    </row>
    <row r="92" spans="2:65" s="11" customFormat="1" ht="37.35" customHeight="1">
      <c r="B92" s="186"/>
      <c r="C92" s="187"/>
      <c r="D92" s="188" t="s">
        <v>71</v>
      </c>
      <c r="E92" s="189" t="s">
        <v>131</v>
      </c>
      <c r="F92" s="189" t="s">
        <v>132</v>
      </c>
      <c r="G92" s="187"/>
      <c r="H92" s="187"/>
      <c r="I92" s="190"/>
      <c r="J92" s="191">
        <f>BK92</f>
        <v>0</v>
      </c>
      <c r="K92" s="187"/>
      <c r="L92" s="192"/>
      <c r="M92" s="193"/>
      <c r="N92" s="194"/>
      <c r="O92" s="194"/>
      <c r="P92" s="195">
        <f>P93+P100</f>
        <v>0</v>
      </c>
      <c r="Q92" s="194"/>
      <c r="R92" s="195">
        <f>R93+R100</f>
        <v>1.54E-2</v>
      </c>
      <c r="S92" s="194"/>
      <c r="T92" s="196">
        <f>T93+T100</f>
        <v>0</v>
      </c>
      <c r="AR92" s="197" t="s">
        <v>76</v>
      </c>
      <c r="AT92" s="198" t="s">
        <v>71</v>
      </c>
      <c r="AU92" s="198" t="s">
        <v>72</v>
      </c>
      <c r="AY92" s="197" t="s">
        <v>133</v>
      </c>
      <c r="BK92" s="199">
        <f>BK93+BK100</f>
        <v>0</v>
      </c>
    </row>
    <row r="93" spans="2:65" s="11" customFormat="1" ht="19.899999999999999" customHeight="1">
      <c r="B93" s="186"/>
      <c r="C93" s="187"/>
      <c r="D93" s="188" t="s">
        <v>71</v>
      </c>
      <c r="E93" s="200" t="s">
        <v>134</v>
      </c>
      <c r="F93" s="200" t="s">
        <v>135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SUM(P94:P99)</f>
        <v>0</v>
      </c>
      <c r="Q93" s="194"/>
      <c r="R93" s="195">
        <f>SUM(R94:R99)</f>
        <v>1.54E-2</v>
      </c>
      <c r="S93" s="194"/>
      <c r="T93" s="196">
        <f>SUM(T94:T99)</f>
        <v>0</v>
      </c>
      <c r="AR93" s="197" t="s">
        <v>76</v>
      </c>
      <c r="AT93" s="198" t="s">
        <v>71</v>
      </c>
      <c r="AU93" s="198" t="s">
        <v>76</v>
      </c>
      <c r="AY93" s="197" t="s">
        <v>133</v>
      </c>
      <c r="BK93" s="199">
        <f>SUM(BK94:BK99)</f>
        <v>0</v>
      </c>
    </row>
    <row r="94" spans="2:65" s="1" customFormat="1" ht="25.5" customHeight="1">
      <c r="B94" s="40"/>
      <c r="C94" s="202" t="s">
        <v>76</v>
      </c>
      <c r="D94" s="202" t="s">
        <v>136</v>
      </c>
      <c r="E94" s="203" t="s">
        <v>137</v>
      </c>
      <c r="F94" s="204" t="s">
        <v>138</v>
      </c>
      <c r="G94" s="205" t="s">
        <v>139</v>
      </c>
      <c r="H94" s="206">
        <v>7</v>
      </c>
      <c r="I94" s="207"/>
      <c r="J94" s="208">
        <f>ROUND(I94*H94,2)</f>
        <v>0</v>
      </c>
      <c r="K94" s="204" t="s">
        <v>140</v>
      </c>
      <c r="L94" s="60"/>
      <c r="M94" s="209" t="s">
        <v>21</v>
      </c>
      <c r="N94" s="210" t="s">
        <v>43</v>
      </c>
      <c r="O94" s="4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23" t="s">
        <v>141</v>
      </c>
      <c r="AT94" s="23" t="s">
        <v>136</v>
      </c>
      <c r="AU94" s="23" t="s">
        <v>80</v>
      </c>
      <c r="AY94" s="23" t="s">
        <v>133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3" t="s">
        <v>76</v>
      </c>
      <c r="BK94" s="213">
        <f>ROUND(I94*H94,2)</f>
        <v>0</v>
      </c>
      <c r="BL94" s="23" t="s">
        <v>141</v>
      </c>
      <c r="BM94" s="23" t="s">
        <v>142</v>
      </c>
    </row>
    <row r="95" spans="2:65" s="1" customFormat="1" ht="27">
      <c r="B95" s="40"/>
      <c r="C95" s="62"/>
      <c r="D95" s="214" t="s">
        <v>143</v>
      </c>
      <c r="E95" s="62"/>
      <c r="F95" s="215" t="s">
        <v>144</v>
      </c>
      <c r="G95" s="62"/>
      <c r="H95" s="62"/>
      <c r="I95" s="171"/>
      <c r="J95" s="62"/>
      <c r="K95" s="62"/>
      <c r="L95" s="60"/>
      <c r="M95" s="216"/>
      <c r="N95" s="41"/>
      <c r="O95" s="41"/>
      <c r="P95" s="41"/>
      <c r="Q95" s="41"/>
      <c r="R95" s="41"/>
      <c r="S95" s="41"/>
      <c r="T95" s="77"/>
      <c r="AT95" s="23" t="s">
        <v>143</v>
      </c>
      <c r="AU95" s="23" t="s">
        <v>80</v>
      </c>
    </row>
    <row r="96" spans="2:65" s="12" customFormat="1" ht="13.5">
      <c r="B96" s="217"/>
      <c r="C96" s="218"/>
      <c r="D96" s="214" t="s">
        <v>145</v>
      </c>
      <c r="E96" s="219" t="s">
        <v>21</v>
      </c>
      <c r="F96" s="220" t="s">
        <v>146</v>
      </c>
      <c r="G96" s="218"/>
      <c r="H96" s="221">
        <v>7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145</v>
      </c>
      <c r="AU96" s="227" t="s">
        <v>80</v>
      </c>
      <c r="AV96" s="12" t="s">
        <v>80</v>
      </c>
      <c r="AW96" s="12" t="s">
        <v>35</v>
      </c>
      <c r="AX96" s="12" t="s">
        <v>72</v>
      </c>
      <c r="AY96" s="227" t="s">
        <v>133</v>
      </c>
    </row>
    <row r="97" spans="2:65" s="1" customFormat="1" ht="16.5" customHeight="1">
      <c r="B97" s="40"/>
      <c r="C97" s="228" t="s">
        <v>80</v>
      </c>
      <c r="D97" s="228" t="s">
        <v>147</v>
      </c>
      <c r="E97" s="229" t="s">
        <v>148</v>
      </c>
      <c r="F97" s="230" t="s">
        <v>149</v>
      </c>
      <c r="G97" s="231" t="s">
        <v>139</v>
      </c>
      <c r="H97" s="232">
        <v>7</v>
      </c>
      <c r="I97" s="233"/>
      <c r="J97" s="234">
        <f>ROUND(I97*H97,2)</f>
        <v>0</v>
      </c>
      <c r="K97" s="230" t="s">
        <v>21</v>
      </c>
      <c r="L97" s="235"/>
      <c r="M97" s="236" t="s">
        <v>21</v>
      </c>
      <c r="N97" s="237" t="s">
        <v>43</v>
      </c>
      <c r="O97" s="41"/>
      <c r="P97" s="211">
        <f>O97*H97</f>
        <v>0</v>
      </c>
      <c r="Q97" s="211">
        <v>2.2000000000000001E-3</v>
      </c>
      <c r="R97" s="211">
        <f>Q97*H97</f>
        <v>1.54E-2</v>
      </c>
      <c r="S97" s="211">
        <v>0</v>
      </c>
      <c r="T97" s="212">
        <f>S97*H97</f>
        <v>0</v>
      </c>
      <c r="AR97" s="23" t="s">
        <v>150</v>
      </c>
      <c r="AT97" s="23" t="s">
        <v>147</v>
      </c>
      <c r="AU97" s="23" t="s">
        <v>80</v>
      </c>
      <c r="AY97" s="23" t="s">
        <v>133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3" t="s">
        <v>76</v>
      </c>
      <c r="BK97" s="213">
        <f>ROUND(I97*H97,2)</f>
        <v>0</v>
      </c>
      <c r="BL97" s="23" t="s">
        <v>141</v>
      </c>
      <c r="BM97" s="23" t="s">
        <v>151</v>
      </c>
    </row>
    <row r="98" spans="2:65" s="1" customFormat="1" ht="13.5">
      <c r="B98" s="40"/>
      <c r="C98" s="62"/>
      <c r="D98" s="214" t="s">
        <v>143</v>
      </c>
      <c r="E98" s="62"/>
      <c r="F98" s="215" t="s">
        <v>152</v>
      </c>
      <c r="G98" s="62"/>
      <c r="H98" s="62"/>
      <c r="I98" s="171"/>
      <c r="J98" s="62"/>
      <c r="K98" s="62"/>
      <c r="L98" s="60"/>
      <c r="M98" s="216"/>
      <c r="N98" s="41"/>
      <c r="O98" s="41"/>
      <c r="P98" s="41"/>
      <c r="Q98" s="41"/>
      <c r="R98" s="41"/>
      <c r="S98" s="41"/>
      <c r="T98" s="77"/>
      <c r="AT98" s="23" t="s">
        <v>143</v>
      </c>
      <c r="AU98" s="23" t="s">
        <v>80</v>
      </c>
    </row>
    <row r="99" spans="2:65" s="12" customFormat="1" ht="13.5">
      <c r="B99" s="217"/>
      <c r="C99" s="218"/>
      <c r="D99" s="214" t="s">
        <v>145</v>
      </c>
      <c r="E99" s="219" t="s">
        <v>21</v>
      </c>
      <c r="F99" s="220" t="s">
        <v>146</v>
      </c>
      <c r="G99" s="218"/>
      <c r="H99" s="221">
        <v>7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145</v>
      </c>
      <c r="AU99" s="227" t="s">
        <v>80</v>
      </c>
      <c r="AV99" s="12" t="s">
        <v>80</v>
      </c>
      <c r="AW99" s="12" t="s">
        <v>35</v>
      </c>
      <c r="AX99" s="12" t="s">
        <v>72</v>
      </c>
      <c r="AY99" s="227" t="s">
        <v>133</v>
      </c>
    </row>
    <row r="100" spans="2:65" s="11" customFormat="1" ht="29.85" customHeight="1">
      <c r="B100" s="186"/>
      <c r="C100" s="187"/>
      <c r="D100" s="188" t="s">
        <v>71</v>
      </c>
      <c r="E100" s="200" t="s">
        <v>153</v>
      </c>
      <c r="F100" s="200" t="s">
        <v>154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SUM(P101:P102)</f>
        <v>0</v>
      </c>
      <c r="Q100" s="194"/>
      <c r="R100" s="195">
        <f>SUM(R101:R102)</f>
        <v>0</v>
      </c>
      <c r="S100" s="194"/>
      <c r="T100" s="196">
        <f>SUM(T101:T102)</f>
        <v>0</v>
      </c>
      <c r="AR100" s="197" t="s">
        <v>76</v>
      </c>
      <c r="AT100" s="198" t="s">
        <v>71</v>
      </c>
      <c r="AU100" s="198" t="s">
        <v>76</v>
      </c>
      <c r="AY100" s="197" t="s">
        <v>133</v>
      </c>
      <c r="BK100" s="199">
        <f>SUM(BK101:BK102)</f>
        <v>0</v>
      </c>
    </row>
    <row r="101" spans="2:65" s="1" customFormat="1" ht="25.5" customHeight="1">
      <c r="B101" s="40"/>
      <c r="C101" s="202" t="s">
        <v>87</v>
      </c>
      <c r="D101" s="202" t="s">
        <v>136</v>
      </c>
      <c r="E101" s="203" t="s">
        <v>155</v>
      </c>
      <c r="F101" s="204" t="s">
        <v>156</v>
      </c>
      <c r="G101" s="205" t="s">
        <v>157</v>
      </c>
      <c r="H101" s="206">
        <v>1.4999999999999999E-2</v>
      </c>
      <c r="I101" s="207"/>
      <c r="J101" s="208">
        <f>ROUND(I101*H101,2)</f>
        <v>0</v>
      </c>
      <c r="K101" s="204" t="s">
        <v>140</v>
      </c>
      <c r="L101" s="60"/>
      <c r="M101" s="209" t="s">
        <v>21</v>
      </c>
      <c r="N101" s="210" t="s">
        <v>43</v>
      </c>
      <c r="O101" s="4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3" t="s">
        <v>141</v>
      </c>
      <c r="AT101" s="23" t="s">
        <v>136</v>
      </c>
      <c r="AU101" s="23" t="s">
        <v>80</v>
      </c>
      <c r="AY101" s="23" t="s">
        <v>133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3" t="s">
        <v>76</v>
      </c>
      <c r="BK101" s="213">
        <f>ROUND(I101*H101,2)</f>
        <v>0</v>
      </c>
      <c r="BL101" s="23" t="s">
        <v>141</v>
      </c>
      <c r="BM101" s="23" t="s">
        <v>158</v>
      </c>
    </row>
    <row r="102" spans="2:65" s="1" customFormat="1" ht="27">
      <c r="B102" s="40"/>
      <c r="C102" s="62"/>
      <c r="D102" s="214" t="s">
        <v>143</v>
      </c>
      <c r="E102" s="62"/>
      <c r="F102" s="215" t="s">
        <v>159</v>
      </c>
      <c r="G102" s="62"/>
      <c r="H102" s="62"/>
      <c r="I102" s="171"/>
      <c r="J102" s="62"/>
      <c r="K102" s="62"/>
      <c r="L102" s="60"/>
      <c r="M102" s="238"/>
      <c r="N102" s="239"/>
      <c r="O102" s="239"/>
      <c r="P102" s="239"/>
      <c r="Q102" s="239"/>
      <c r="R102" s="239"/>
      <c r="S102" s="239"/>
      <c r="T102" s="240"/>
      <c r="AT102" s="23" t="s">
        <v>143</v>
      </c>
      <c r="AU102" s="23" t="s">
        <v>80</v>
      </c>
    </row>
    <row r="103" spans="2:65" s="1" customFormat="1" ht="6.95" customHeight="1">
      <c r="B103" s="55"/>
      <c r="C103" s="56"/>
      <c r="D103" s="56"/>
      <c r="E103" s="56"/>
      <c r="F103" s="56"/>
      <c r="G103" s="56"/>
      <c r="H103" s="56"/>
      <c r="I103" s="147"/>
      <c r="J103" s="56"/>
      <c r="K103" s="56"/>
      <c r="L103" s="60"/>
    </row>
  </sheetData>
  <sheetProtection algorithmName="SHA-512" hashValue="pKc7NkM41DqQDzmUYvIytvuNzHrccLLFONvJyEQbMfrq2CZKuCf6oT+VIzM3XFGAZkoYbOyLXoeyr62MIauECg==" saltValue="uiTyzljbj/8Nh3oLo67x36VpDZ/JkGCNf/xtttNlZV9Ws/HOA2SkEYZM9YGXoDje08Uhxc9Lp2JMg60xRSOJHQ==" spinCount="100000" sheet="1" objects="1" scenarios="1" formatColumns="0" formatRows="0" autoFilter="0"/>
  <autoFilter ref="C90:K102"/>
  <mergeCells count="16">
    <mergeCell ref="L2:V2"/>
    <mergeCell ref="E77:H77"/>
    <mergeCell ref="E81:H81"/>
    <mergeCell ref="E79:H79"/>
    <mergeCell ref="E83:H83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97</v>
      </c>
      <c r="G1" s="383" t="s">
        <v>98</v>
      </c>
      <c r="H1" s="383"/>
      <c r="I1" s="123"/>
      <c r="J1" s="122" t="s">
        <v>99</v>
      </c>
      <c r="K1" s="121" t="s">
        <v>100</v>
      </c>
      <c r="L1" s="122" t="s">
        <v>101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II/322 Kolín - Tři Dvory - souvislá údržba</v>
      </c>
      <c r="F7" s="374"/>
      <c r="G7" s="374"/>
      <c r="H7" s="374"/>
      <c r="I7" s="125"/>
      <c r="J7" s="28"/>
      <c r="K7" s="30"/>
    </row>
    <row r="8" spans="1:70">
      <c r="B8" s="27"/>
      <c r="C8" s="28"/>
      <c r="D8" s="36" t="s">
        <v>103</v>
      </c>
      <c r="E8" s="28"/>
      <c r="F8" s="28"/>
      <c r="G8" s="28"/>
      <c r="H8" s="28"/>
      <c r="I8" s="125"/>
      <c r="J8" s="28"/>
      <c r="K8" s="30"/>
    </row>
    <row r="9" spans="1:70" ht="16.5" customHeight="1">
      <c r="B9" s="27"/>
      <c r="C9" s="28"/>
      <c r="D9" s="28"/>
      <c r="E9" s="373" t="s">
        <v>104</v>
      </c>
      <c r="F9" s="333"/>
      <c r="G9" s="333"/>
      <c r="H9" s="333"/>
      <c r="I9" s="125"/>
      <c r="J9" s="28"/>
      <c r="K9" s="30"/>
    </row>
    <row r="10" spans="1:70">
      <c r="B10" s="27"/>
      <c r="C10" s="28"/>
      <c r="D10" s="36" t="s">
        <v>105</v>
      </c>
      <c r="E10" s="28"/>
      <c r="F10" s="28"/>
      <c r="G10" s="28"/>
      <c r="H10" s="28"/>
      <c r="I10" s="125"/>
      <c r="J10" s="28"/>
      <c r="K10" s="30"/>
    </row>
    <row r="11" spans="1:70" s="1" customFormat="1" ht="16.5" customHeight="1">
      <c r="B11" s="40"/>
      <c r="C11" s="41"/>
      <c r="D11" s="41"/>
      <c r="E11" s="357" t="s">
        <v>106</v>
      </c>
      <c r="F11" s="375"/>
      <c r="G11" s="375"/>
      <c r="H11" s="375"/>
      <c r="I11" s="126"/>
      <c r="J11" s="41"/>
      <c r="K11" s="44"/>
    </row>
    <row r="12" spans="1:70" s="1" customFormat="1">
      <c r="B12" s="40"/>
      <c r="C12" s="41"/>
      <c r="D12" s="36" t="s">
        <v>107</v>
      </c>
      <c r="E12" s="41"/>
      <c r="F12" s="41"/>
      <c r="G12" s="41"/>
      <c r="H12" s="41"/>
      <c r="I12" s="126"/>
      <c r="J12" s="41"/>
      <c r="K12" s="44"/>
    </row>
    <row r="13" spans="1:70" s="1" customFormat="1" ht="36.950000000000003" customHeight="1">
      <c r="B13" s="40"/>
      <c r="C13" s="41"/>
      <c r="D13" s="41"/>
      <c r="E13" s="376" t="s">
        <v>160</v>
      </c>
      <c r="F13" s="375"/>
      <c r="G13" s="375"/>
      <c r="H13" s="375"/>
      <c r="I13" s="126"/>
      <c r="J13" s="41"/>
      <c r="K13" s="44"/>
    </row>
    <row r="14" spans="1:70" s="1" customFormat="1" ht="13.5">
      <c r="B14" s="40"/>
      <c r="C14" s="41"/>
      <c r="D14" s="41"/>
      <c r="E14" s="41"/>
      <c r="F14" s="41"/>
      <c r="G14" s="41"/>
      <c r="H14" s="41"/>
      <c r="I14" s="126"/>
      <c r="J14" s="41"/>
      <c r="K14" s="44"/>
    </row>
    <row r="15" spans="1:70" s="1" customFormat="1" ht="14.45" customHeight="1">
      <c r="B15" s="40"/>
      <c r="C15" s="41"/>
      <c r="D15" s="36" t="s">
        <v>20</v>
      </c>
      <c r="E15" s="41"/>
      <c r="F15" s="34" t="s">
        <v>21</v>
      </c>
      <c r="G15" s="41"/>
      <c r="H15" s="41"/>
      <c r="I15" s="127" t="s">
        <v>22</v>
      </c>
      <c r="J15" s="34" t="s">
        <v>21</v>
      </c>
      <c r="K15" s="44"/>
    </row>
    <row r="16" spans="1:70" s="1" customFormat="1" ht="14.45" customHeight="1">
      <c r="B16" s="40"/>
      <c r="C16" s="41"/>
      <c r="D16" s="36" t="s">
        <v>23</v>
      </c>
      <c r="E16" s="41"/>
      <c r="F16" s="34" t="s">
        <v>24</v>
      </c>
      <c r="G16" s="41"/>
      <c r="H16" s="41"/>
      <c r="I16" s="127" t="s">
        <v>25</v>
      </c>
      <c r="J16" s="128" t="str">
        <f>'Rekapitulace stavby'!AN8</f>
        <v>7. 5. 2018</v>
      </c>
      <c r="K16" s="44"/>
    </row>
    <row r="17" spans="2:11" s="1" customFormat="1" ht="10.9" customHeight="1">
      <c r="B17" s="40"/>
      <c r="C17" s="41"/>
      <c r="D17" s="41"/>
      <c r="E17" s="41"/>
      <c r="F17" s="41"/>
      <c r="G17" s="41"/>
      <c r="H17" s="41"/>
      <c r="I17" s="126"/>
      <c r="J17" s="41"/>
      <c r="K17" s="44"/>
    </row>
    <row r="18" spans="2:11" s="1" customFormat="1" ht="14.45" customHeight="1">
      <c r="B18" s="40"/>
      <c r="C18" s="41"/>
      <c r="D18" s="36" t="s">
        <v>27</v>
      </c>
      <c r="E18" s="41"/>
      <c r="F18" s="41"/>
      <c r="G18" s="41"/>
      <c r="H18" s="41"/>
      <c r="I18" s="127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29</v>
      </c>
      <c r="F19" s="41"/>
      <c r="G19" s="41"/>
      <c r="H19" s="41"/>
      <c r="I19" s="127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26"/>
      <c r="J20" s="41"/>
      <c r="K20" s="44"/>
    </row>
    <row r="21" spans="2:11" s="1" customFormat="1" ht="14.45" customHeight="1">
      <c r="B21" s="40"/>
      <c r="C21" s="41"/>
      <c r="D21" s="36" t="s">
        <v>31</v>
      </c>
      <c r="E21" s="41"/>
      <c r="F21" s="41"/>
      <c r="G21" s="41"/>
      <c r="H21" s="41"/>
      <c r="I21" s="127" t="s">
        <v>28</v>
      </c>
      <c r="J21" s="34" t="str">
        <f>IF('Rekapitulace stavby'!AN13="Vyplň údaj","",IF('Rekapitulace stavby'!AN13="","",'Rekapitulace stavby'!AN13))</f>
        <v/>
      </c>
      <c r="K21" s="44"/>
    </row>
    <row r="22" spans="2:11" s="1" customFormat="1" ht="18" customHeight="1">
      <c r="B22" s="40"/>
      <c r="C22" s="41"/>
      <c r="D22" s="41"/>
      <c r="E22" s="34" t="str">
        <f>IF('Rekapitulace stavby'!E14="Vyplň údaj","",IF('Rekapitulace stavby'!E14="","",'Rekapitulace stavby'!E14))</f>
        <v/>
      </c>
      <c r="F22" s="41"/>
      <c r="G22" s="41"/>
      <c r="H22" s="41"/>
      <c r="I22" s="127" t="s">
        <v>30</v>
      </c>
      <c r="J22" s="34" t="str">
        <f>IF('Rekapitulace stavby'!AN14="Vyplň údaj","",IF('Rekapitulace stavby'!AN14="","",'Rekapitulace stavby'!AN14))</f>
        <v/>
      </c>
      <c r="K22" s="44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26"/>
      <c r="J23" s="41"/>
      <c r="K23" s="44"/>
    </row>
    <row r="24" spans="2:11" s="1" customFormat="1" ht="14.45" customHeight="1">
      <c r="B24" s="40"/>
      <c r="C24" s="41"/>
      <c r="D24" s="36" t="s">
        <v>33</v>
      </c>
      <c r="E24" s="41"/>
      <c r="F24" s="41"/>
      <c r="G24" s="41"/>
      <c r="H24" s="41"/>
      <c r="I24" s="127" t="s">
        <v>28</v>
      </c>
      <c r="J24" s="34" t="s">
        <v>21</v>
      </c>
      <c r="K24" s="44"/>
    </row>
    <row r="25" spans="2:11" s="1" customFormat="1" ht="18" customHeight="1">
      <c r="B25" s="40"/>
      <c r="C25" s="41"/>
      <c r="D25" s="41"/>
      <c r="E25" s="34" t="s">
        <v>34</v>
      </c>
      <c r="F25" s="41"/>
      <c r="G25" s="41"/>
      <c r="H25" s="41"/>
      <c r="I25" s="127" t="s">
        <v>30</v>
      </c>
      <c r="J25" s="34" t="s">
        <v>21</v>
      </c>
      <c r="K25" s="44"/>
    </row>
    <row r="26" spans="2:11" s="1" customFormat="1" ht="6.95" customHeight="1">
      <c r="B26" s="40"/>
      <c r="C26" s="41"/>
      <c r="D26" s="41"/>
      <c r="E26" s="41"/>
      <c r="F26" s="41"/>
      <c r="G26" s="41"/>
      <c r="H26" s="41"/>
      <c r="I26" s="126"/>
      <c r="J26" s="41"/>
      <c r="K26" s="44"/>
    </row>
    <row r="27" spans="2:11" s="1" customFormat="1" ht="14.45" customHeight="1">
      <c r="B27" s="40"/>
      <c r="C27" s="41"/>
      <c r="D27" s="36" t="s">
        <v>36</v>
      </c>
      <c r="E27" s="41"/>
      <c r="F27" s="41"/>
      <c r="G27" s="41"/>
      <c r="H27" s="41"/>
      <c r="I27" s="126"/>
      <c r="J27" s="41"/>
      <c r="K27" s="44"/>
    </row>
    <row r="28" spans="2:11" s="7" customFormat="1" ht="16.5" customHeight="1">
      <c r="B28" s="129"/>
      <c r="C28" s="130"/>
      <c r="D28" s="130"/>
      <c r="E28" s="337" t="s">
        <v>21</v>
      </c>
      <c r="F28" s="337"/>
      <c r="G28" s="337"/>
      <c r="H28" s="337"/>
      <c r="I28" s="131"/>
      <c r="J28" s="130"/>
      <c r="K28" s="132"/>
    </row>
    <row r="29" spans="2:11" s="1" customFormat="1" ht="6.95" customHeight="1">
      <c r="B29" s="40"/>
      <c r="C29" s="41"/>
      <c r="D29" s="41"/>
      <c r="E29" s="41"/>
      <c r="F29" s="41"/>
      <c r="G29" s="41"/>
      <c r="H29" s="41"/>
      <c r="I29" s="126"/>
      <c r="J29" s="41"/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25.35" customHeight="1">
      <c r="B31" s="40"/>
      <c r="C31" s="41"/>
      <c r="D31" s="135" t="s">
        <v>38</v>
      </c>
      <c r="E31" s="41"/>
      <c r="F31" s="41"/>
      <c r="G31" s="41"/>
      <c r="H31" s="41"/>
      <c r="I31" s="126"/>
      <c r="J31" s="136">
        <f>ROUND(J94,2)</f>
        <v>0</v>
      </c>
      <c r="K31" s="44"/>
    </row>
    <row r="32" spans="2:11" s="1" customFormat="1" ht="6.95" customHeight="1">
      <c r="B32" s="40"/>
      <c r="C32" s="41"/>
      <c r="D32" s="84"/>
      <c r="E32" s="84"/>
      <c r="F32" s="84"/>
      <c r="G32" s="84"/>
      <c r="H32" s="84"/>
      <c r="I32" s="133"/>
      <c r="J32" s="84"/>
      <c r="K32" s="134"/>
    </row>
    <row r="33" spans="2:11" s="1" customFormat="1" ht="14.45" customHeight="1">
      <c r="B33" s="40"/>
      <c r="C33" s="41"/>
      <c r="D33" s="41"/>
      <c r="E33" s="41"/>
      <c r="F33" s="45" t="s">
        <v>40</v>
      </c>
      <c r="G33" s="41"/>
      <c r="H33" s="41"/>
      <c r="I33" s="137" t="s">
        <v>39</v>
      </c>
      <c r="J33" s="45" t="s">
        <v>41</v>
      </c>
      <c r="K33" s="44"/>
    </row>
    <row r="34" spans="2:11" s="1" customFormat="1" ht="14.45" customHeight="1">
      <c r="B34" s="40"/>
      <c r="C34" s="41"/>
      <c r="D34" s="48" t="s">
        <v>42</v>
      </c>
      <c r="E34" s="48" t="s">
        <v>43</v>
      </c>
      <c r="F34" s="138">
        <f>ROUND(SUM(BE94:BE284), 2)</f>
        <v>0</v>
      </c>
      <c r="G34" s="41"/>
      <c r="H34" s="41"/>
      <c r="I34" s="139">
        <v>0.21</v>
      </c>
      <c r="J34" s="138">
        <f>ROUND(ROUND((SUM(BE94:BE284)), 2)*I34, 2)</f>
        <v>0</v>
      </c>
      <c r="K34" s="44"/>
    </row>
    <row r="35" spans="2:11" s="1" customFormat="1" ht="14.45" customHeight="1">
      <c r="B35" s="40"/>
      <c r="C35" s="41"/>
      <c r="D35" s="41"/>
      <c r="E35" s="48" t="s">
        <v>44</v>
      </c>
      <c r="F35" s="138">
        <f>ROUND(SUM(BF94:BF284), 2)</f>
        <v>0</v>
      </c>
      <c r="G35" s="41"/>
      <c r="H35" s="41"/>
      <c r="I35" s="139">
        <v>0.15</v>
      </c>
      <c r="J35" s="138">
        <f>ROUND(ROUND((SUM(BF94:BF284)), 2)*I35, 2)</f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45</v>
      </c>
      <c r="F36" s="138">
        <f>ROUND(SUM(BG94:BG284), 2)</f>
        <v>0</v>
      </c>
      <c r="G36" s="41"/>
      <c r="H36" s="41"/>
      <c r="I36" s="139">
        <v>0.21</v>
      </c>
      <c r="J36" s="138">
        <v>0</v>
      </c>
      <c r="K36" s="44"/>
    </row>
    <row r="37" spans="2:11" s="1" customFormat="1" ht="14.45" hidden="1" customHeight="1">
      <c r="B37" s="40"/>
      <c r="C37" s="41"/>
      <c r="D37" s="41"/>
      <c r="E37" s="48" t="s">
        <v>46</v>
      </c>
      <c r="F37" s="138">
        <f>ROUND(SUM(BH94:BH284), 2)</f>
        <v>0</v>
      </c>
      <c r="G37" s="41"/>
      <c r="H37" s="41"/>
      <c r="I37" s="139">
        <v>0.15</v>
      </c>
      <c r="J37" s="138">
        <v>0</v>
      </c>
      <c r="K37" s="44"/>
    </row>
    <row r="38" spans="2:11" s="1" customFormat="1" ht="14.45" hidden="1" customHeight="1">
      <c r="B38" s="40"/>
      <c r="C38" s="41"/>
      <c r="D38" s="41"/>
      <c r="E38" s="48" t="s">
        <v>47</v>
      </c>
      <c r="F38" s="138">
        <f>ROUND(SUM(BI94:BI284), 2)</f>
        <v>0</v>
      </c>
      <c r="G38" s="41"/>
      <c r="H38" s="41"/>
      <c r="I38" s="139">
        <v>0</v>
      </c>
      <c r="J38" s="138">
        <v>0</v>
      </c>
      <c r="K38" s="44"/>
    </row>
    <row r="39" spans="2:11" s="1" customFormat="1" ht="6.95" customHeight="1">
      <c r="B39" s="40"/>
      <c r="C39" s="41"/>
      <c r="D39" s="41"/>
      <c r="E39" s="41"/>
      <c r="F39" s="41"/>
      <c r="G39" s="41"/>
      <c r="H39" s="41"/>
      <c r="I39" s="126"/>
      <c r="J39" s="41"/>
      <c r="K39" s="44"/>
    </row>
    <row r="40" spans="2:11" s="1" customFormat="1" ht="25.35" customHeight="1">
      <c r="B40" s="40"/>
      <c r="C40" s="140"/>
      <c r="D40" s="141" t="s">
        <v>48</v>
      </c>
      <c r="E40" s="78"/>
      <c r="F40" s="78"/>
      <c r="G40" s="142" t="s">
        <v>49</v>
      </c>
      <c r="H40" s="143" t="s">
        <v>50</v>
      </c>
      <c r="I40" s="144"/>
      <c r="J40" s="145">
        <f>SUM(J31:J38)</f>
        <v>0</v>
      </c>
      <c r="K40" s="146"/>
    </row>
    <row r="41" spans="2:11" s="1" customFormat="1" ht="14.45" customHeight="1">
      <c r="B41" s="55"/>
      <c r="C41" s="56"/>
      <c r="D41" s="56"/>
      <c r="E41" s="56"/>
      <c r="F41" s="56"/>
      <c r="G41" s="56"/>
      <c r="H41" s="56"/>
      <c r="I41" s="147"/>
      <c r="J41" s="56"/>
      <c r="K41" s="57"/>
    </row>
    <row r="45" spans="2:11" s="1" customFormat="1" ht="6.95" customHeight="1">
      <c r="B45" s="148"/>
      <c r="C45" s="149"/>
      <c r="D45" s="149"/>
      <c r="E45" s="149"/>
      <c r="F45" s="149"/>
      <c r="G45" s="149"/>
      <c r="H45" s="149"/>
      <c r="I45" s="150"/>
      <c r="J45" s="149"/>
      <c r="K45" s="151"/>
    </row>
    <row r="46" spans="2:11" s="1" customFormat="1" ht="36.950000000000003" customHeight="1">
      <c r="B46" s="40"/>
      <c r="C46" s="29" t="s">
        <v>109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6.95" customHeight="1">
      <c r="B47" s="40"/>
      <c r="C47" s="41"/>
      <c r="D47" s="41"/>
      <c r="E47" s="41"/>
      <c r="F47" s="41"/>
      <c r="G47" s="41"/>
      <c r="H47" s="41"/>
      <c r="I47" s="126"/>
      <c r="J47" s="41"/>
      <c r="K47" s="44"/>
    </row>
    <row r="48" spans="2:11" s="1" customFormat="1" ht="14.45" customHeight="1">
      <c r="B48" s="40"/>
      <c r="C48" s="36" t="s">
        <v>18</v>
      </c>
      <c r="D48" s="41"/>
      <c r="E48" s="41"/>
      <c r="F48" s="41"/>
      <c r="G48" s="41"/>
      <c r="H48" s="41"/>
      <c r="I48" s="126"/>
      <c r="J48" s="41"/>
      <c r="K48" s="44"/>
    </row>
    <row r="49" spans="2:47" s="1" customFormat="1" ht="16.5" customHeight="1">
      <c r="B49" s="40"/>
      <c r="C49" s="41"/>
      <c r="D49" s="41"/>
      <c r="E49" s="373" t="str">
        <f>E7</f>
        <v>II/322 Kolín - Tři Dvory - souvislá údržba</v>
      </c>
      <c r="F49" s="374"/>
      <c r="G49" s="374"/>
      <c r="H49" s="374"/>
      <c r="I49" s="126"/>
      <c r="J49" s="41"/>
      <c r="K49" s="44"/>
    </row>
    <row r="50" spans="2:47">
      <c r="B50" s="27"/>
      <c r="C50" s="36" t="s">
        <v>103</v>
      </c>
      <c r="D50" s="28"/>
      <c r="E50" s="28"/>
      <c r="F50" s="28"/>
      <c r="G50" s="28"/>
      <c r="H50" s="28"/>
      <c r="I50" s="125"/>
      <c r="J50" s="28"/>
      <c r="K50" s="30"/>
    </row>
    <row r="51" spans="2:47" ht="16.5" customHeight="1">
      <c r="B51" s="27"/>
      <c r="C51" s="28"/>
      <c r="D51" s="28"/>
      <c r="E51" s="373" t="s">
        <v>104</v>
      </c>
      <c r="F51" s="333"/>
      <c r="G51" s="333"/>
      <c r="H51" s="333"/>
      <c r="I51" s="125"/>
      <c r="J51" s="28"/>
      <c r="K51" s="30"/>
    </row>
    <row r="52" spans="2:47">
      <c r="B52" s="27"/>
      <c r="C52" s="36" t="s">
        <v>105</v>
      </c>
      <c r="D52" s="28"/>
      <c r="E52" s="28"/>
      <c r="F52" s="28"/>
      <c r="G52" s="28"/>
      <c r="H52" s="28"/>
      <c r="I52" s="125"/>
      <c r="J52" s="28"/>
      <c r="K52" s="30"/>
    </row>
    <row r="53" spans="2:47" s="1" customFormat="1" ht="16.5" customHeight="1">
      <c r="B53" s="40"/>
      <c r="C53" s="41"/>
      <c r="D53" s="41"/>
      <c r="E53" s="357" t="s">
        <v>106</v>
      </c>
      <c r="F53" s="375"/>
      <c r="G53" s="375"/>
      <c r="H53" s="375"/>
      <c r="I53" s="126"/>
      <c r="J53" s="41"/>
      <c r="K53" s="44"/>
    </row>
    <row r="54" spans="2:47" s="1" customFormat="1" ht="14.45" customHeight="1">
      <c r="B54" s="40"/>
      <c r="C54" s="36" t="s">
        <v>107</v>
      </c>
      <c r="D54" s="41"/>
      <c r="E54" s="41"/>
      <c r="F54" s="41"/>
      <c r="G54" s="41"/>
      <c r="H54" s="41"/>
      <c r="I54" s="126"/>
      <c r="J54" s="41"/>
      <c r="K54" s="44"/>
    </row>
    <row r="55" spans="2:47" s="1" customFormat="1" ht="17.25" customHeight="1">
      <c r="B55" s="40"/>
      <c r="C55" s="41"/>
      <c r="D55" s="41"/>
      <c r="E55" s="376" t="str">
        <f>E13</f>
        <v>2 - 2.podúsek - km 2,750 - 2,900 - dl. úseku 150m</v>
      </c>
      <c r="F55" s="375"/>
      <c r="G55" s="375"/>
      <c r="H55" s="375"/>
      <c r="I55" s="126"/>
      <c r="J55" s="41"/>
      <c r="K55" s="44"/>
    </row>
    <row r="56" spans="2:47" s="1" customFormat="1" ht="6.95" customHeight="1">
      <c r="B56" s="40"/>
      <c r="C56" s="41"/>
      <c r="D56" s="41"/>
      <c r="E56" s="41"/>
      <c r="F56" s="41"/>
      <c r="G56" s="41"/>
      <c r="H56" s="41"/>
      <c r="I56" s="126"/>
      <c r="J56" s="41"/>
      <c r="K56" s="44"/>
    </row>
    <row r="57" spans="2:47" s="1" customFormat="1" ht="18" customHeight="1">
      <c r="B57" s="40"/>
      <c r="C57" s="36" t="s">
        <v>23</v>
      </c>
      <c r="D57" s="41"/>
      <c r="E57" s="41"/>
      <c r="F57" s="34" t="str">
        <f>F16</f>
        <v>Středočeský kraj</v>
      </c>
      <c r="G57" s="41"/>
      <c r="H57" s="41"/>
      <c r="I57" s="127" t="s">
        <v>25</v>
      </c>
      <c r="J57" s="128" t="str">
        <f>IF(J16="","",J16)</f>
        <v>7. 5. 2018</v>
      </c>
      <c r="K57" s="44"/>
    </row>
    <row r="58" spans="2:47" s="1" customFormat="1" ht="6.9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>
      <c r="B59" s="40"/>
      <c r="C59" s="36" t="s">
        <v>27</v>
      </c>
      <c r="D59" s="41"/>
      <c r="E59" s="41"/>
      <c r="F59" s="34" t="str">
        <f>E19</f>
        <v>Krajská správa a údržba silnic Středočeského kraje</v>
      </c>
      <c r="G59" s="41"/>
      <c r="H59" s="41"/>
      <c r="I59" s="127" t="s">
        <v>33</v>
      </c>
      <c r="J59" s="337" t="str">
        <f>E25</f>
        <v>Ateliér PROMIKA s.r.o.</v>
      </c>
      <c r="K59" s="44"/>
    </row>
    <row r="60" spans="2:47" s="1" customFormat="1" ht="14.45" customHeight="1">
      <c r="B60" s="40"/>
      <c r="C60" s="36" t="s">
        <v>31</v>
      </c>
      <c r="D60" s="41"/>
      <c r="E60" s="41"/>
      <c r="F60" s="34" t="str">
        <f>IF(E22="","",E22)</f>
        <v/>
      </c>
      <c r="G60" s="41"/>
      <c r="H60" s="41"/>
      <c r="I60" s="126"/>
      <c r="J60" s="377"/>
      <c r="K60" s="44"/>
    </row>
    <row r="61" spans="2:47" s="1" customFormat="1" ht="10.35" customHeight="1">
      <c r="B61" s="40"/>
      <c r="C61" s="41"/>
      <c r="D61" s="41"/>
      <c r="E61" s="41"/>
      <c r="F61" s="41"/>
      <c r="G61" s="41"/>
      <c r="H61" s="41"/>
      <c r="I61" s="126"/>
      <c r="J61" s="41"/>
      <c r="K61" s="44"/>
    </row>
    <row r="62" spans="2:47" s="1" customFormat="1" ht="29.25" customHeight="1">
      <c r="B62" s="40"/>
      <c r="C62" s="152" t="s">
        <v>110</v>
      </c>
      <c r="D62" s="140"/>
      <c r="E62" s="140"/>
      <c r="F62" s="140"/>
      <c r="G62" s="140"/>
      <c r="H62" s="140"/>
      <c r="I62" s="153"/>
      <c r="J62" s="154" t="s">
        <v>111</v>
      </c>
      <c r="K62" s="155"/>
    </row>
    <row r="63" spans="2:47" s="1" customFormat="1" ht="10.3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29.25" customHeight="1">
      <c r="B64" s="40"/>
      <c r="C64" s="156" t="s">
        <v>112</v>
      </c>
      <c r="D64" s="41"/>
      <c r="E64" s="41"/>
      <c r="F64" s="41"/>
      <c r="G64" s="41"/>
      <c r="H64" s="41"/>
      <c r="I64" s="126"/>
      <c r="J64" s="136">
        <f>J94</f>
        <v>0</v>
      </c>
      <c r="K64" s="44"/>
      <c r="AU64" s="23" t="s">
        <v>113</v>
      </c>
    </row>
    <row r="65" spans="2:12" s="8" customFormat="1" ht="24.95" customHeight="1">
      <c r="B65" s="157"/>
      <c r="C65" s="158"/>
      <c r="D65" s="159" t="s">
        <v>114</v>
      </c>
      <c r="E65" s="160"/>
      <c r="F65" s="160"/>
      <c r="G65" s="160"/>
      <c r="H65" s="160"/>
      <c r="I65" s="161"/>
      <c r="J65" s="162">
        <f>J95</f>
        <v>0</v>
      </c>
      <c r="K65" s="163"/>
    </row>
    <row r="66" spans="2:12" s="9" customFormat="1" ht="19.899999999999999" customHeight="1">
      <c r="B66" s="164"/>
      <c r="C66" s="165"/>
      <c r="D66" s="166" t="s">
        <v>161</v>
      </c>
      <c r="E66" s="167"/>
      <c r="F66" s="167"/>
      <c r="G66" s="167"/>
      <c r="H66" s="167"/>
      <c r="I66" s="168"/>
      <c r="J66" s="169">
        <f>J96</f>
        <v>0</v>
      </c>
      <c r="K66" s="170"/>
    </row>
    <row r="67" spans="2:12" s="9" customFormat="1" ht="19.899999999999999" customHeight="1">
      <c r="B67" s="164"/>
      <c r="C67" s="165"/>
      <c r="D67" s="166" t="s">
        <v>162</v>
      </c>
      <c r="E67" s="167"/>
      <c r="F67" s="167"/>
      <c r="G67" s="167"/>
      <c r="H67" s="167"/>
      <c r="I67" s="168"/>
      <c r="J67" s="169">
        <f>J195</f>
        <v>0</v>
      </c>
      <c r="K67" s="170"/>
    </row>
    <row r="68" spans="2:12" s="9" customFormat="1" ht="19.899999999999999" customHeight="1">
      <c r="B68" s="164"/>
      <c r="C68" s="165"/>
      <c r="D68" s="166" t="s">
        <v>115</v>
      </c>
      <c r="E68" s="167"/>
      <c r="F68" s="167"/>
      <c r="G68" s="167"/>
      <c r="H68" s="167"/>
      <c r="I68" s="168"/>
      <c r="J68" s="169">
        <f>J254</f>
        <v>0</v>
      </c>
      <c r="K68" s="170"/>
    </row>
    <row r="69" spans="2:12" s="9" customFormat="1" ht="19.899999999999999" customHeight="1">
      <c r="B69" s="164"/>
      <c r="C69" s="165"/>
      <c r="D69" s="166" t="s">
        <v>163</v>
      </c>
      <c r="E69" s="167"/>
      <c r="F69" s="167"/>
      <c r="G69" s="167"/>
      <c r="H69" s="167"/>
      <c r="I69" s="168"/>
      <c r="J69" s="169">
        <f>J265</f>
        <v>0</v>
      </c>
      <c r="K69" s="170"/>
    </row>
    <row r="70" spans="2:12" s="9" customFormat="1" ht="19.899999999999999" customHeight="1">
      <c r="B70" s="164"/>
      <c r="C70" s="165"/>
      <c r="D70" s="166" t="s">
        <v>116</v>
      </c>
      <c r="E70" s="167"/>
      <c r="F70" s="167"/>
      <c r="G70" s="167"/>
      <c r="H70" s="167"/>
      <c r="I70" s="168"/>
      <c r="J70" s="169">
        <f>J282</f>
        <v>0</v>
      </c>
      <c r="K70" s="170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50000000000003" customHeight="1">
      <c r="B77" s="40"/>
      <c r="C77" s="61" t="s">
        <v>117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5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6.5" customHeight="1">
      <c r="B80" s="40"/>
      <c r="C80" s="62"/>
      <c r="D80" s="62"/>
      <c r="E80" s="378" t="str">
        <f>E7</f>
        <v>II/322 Kolín - Tři Dvory - souvislá údržba</v>
      </c>
      <c r="F80" s="379"/>
      <c r="G80" s="379"/>
      <c r="H80" s="379"/>
      <c r="I80" s="171"/>
      <c r="J80" s="62"/>
      <c r="K80" s="62"/>
      <c r="L80" s="60"/>
    </row>
    <row r="81" spans="2:63">
      <c r="B81" s="27"/>
      <c r="C81" s="64" t="s">
        <v>103</v>
      </c>
      <c r="D81" s="172"/>
      <c r="E81" s="172"/>
      <c r="F81" s="172"/>
      <c r="G81" s="172"/>
      <c r="H81" s="172"/>
      <c r="J81" s="172"/>
      <c r="K81" s="172"/>
      <c r="L81" s="173"/>
    </row>
    <row r="82" spans="2:63" ht="16.5" customHeight="1">
      <c r="B82" s="27"/>
      <c r="C82" s="172"/>
      <c r="D82" s="172"/>
      <c r="E82" s="378" t="s">
        <v>104</v>
      </c>
      <c r="F82" s="382"/>
      <c r="G82" s="382"/>
      <c r="H82" s="382"/>
      <c r="J82" s="172"/>
      <c r="K82" s="172"/>
      <c r="L82" s="173"/>
    </row>
    <row r="83" spans="2:63">
      <c r="B83" s="27"/>
      <c r="C83" s="64" t="s">
        <v>105</v>
      </c>
      <c r="D83" s="172"/>
      <c r="E83" s="172"/>
      <c r="F83" s="172"/>
      <c r="G83" s="172"/>
      <c r="H83" s="172"/>
      <c r="J83" s="172"/>
      <c r="K83" s="172"/>
      <c r="L83" s="173"/>
    </row>
    <row r="84" spans="2:63" s="1" customFormat="1" ht="16.5" customHeight="1">
      <c r="B84" s="40"/>
      <c r="C84" s="62"/>
      <c r="D84" s="62"/>
      <c r="E84" s="380" t="s">
        <v>106</v>
      </c>
      <c r="F84" s="381"/>
      <c r="G84" s="381"/>
      <c r="H84" s="381"/>
      <c r="I84" s="171"/>
      <c r="J84" s="62"/>
      <c r="K84" s="62"/>
      <c r="L84" s="60"/>
    </row>
    <row r="85" spans="2:63" s="1" customFormat="1" ht="14.45" customHeight="1">
      <c r="B85" s="40"/>
      <c r="C85" s="64" t="s">
        <v>107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63" s="1" customFormat="1" ht="17.25" customHeight="1">
      <c r="B86" s="40"/>
      <c r="C86" s="62"/>
      <c r="D86" s="62"/>
      <c r="E86" s="348" t="str">
        <f>E13</f>
        <v>2 - 2.podúsek - km 2,750 - 2,900 - dl. úseku 150m</v>
      </c>
      <c r="F86" s="381"/>
      <c r="G86" s="381"/>
      <c r="H86" s="381"/>
      <c r="I86" s="171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74" t="str">
        <f>F16</f>
        <v>Středočeský kraj</v>
      </c>
      <c r="G88" s="62"/>
      <c r="H88" s="62"/>
      <c r="I88" s="175" t="s">
        <v>25</v>
      </c>
      <c r="J88" s="72" t="str">
        <f>IF(J16="","",J16)</f>
        <v>7. 5. 2018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3" s="1" customFormat="1">
      <c r="B90" s="40"/>
      <c r="C90" s="64" t="s">
        <v>27</v>
      </c>
      <c r="D90" s="62"/>
      <c r="E90" s="62"/>
      <c r="F90" s="174" t="str">
        <f>E19</f>
        <v>Krajská správa a údržba silnic Středočeského kraje</v>
      </c>
      <c r="G90" s="62"/>
      <c r="H90" s="62"/>
      <c r="I90" s="175" t="s">
        <v>33</v>
      </c>
      <c r="J90" s="174" t="str">
        <f>E25</f>
        <v>Ateliér PROMIKA s.r.o.</v>
      </c>
      <c r="K90" s="62"/>
      <c r="L90" s="60"/>
    </row>
    <row r="91" spans="2:63" s="1" customFormat="1" ht="14.45" customHeight="1">
      <c r="B91" s="40"/>
      <c r="C91" s="64" t="s">
        <v>31</v>
      </c>
      <c r="D91" s="62"/>
      <c r="E91" s="62"/>
      <c r="F91" s="174" t="str">
        <f>IF(E22="","",E22)</f>
        <v/>
      </c>
      <c r="G91" s="62"/>
      <c r="H91" s="62"/>
      <c r="I91" s="171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71"/>
      <c r="J92" s="62"/>
      <c r="K92" s="62"/>
      <c r="L92" s="60"/>
    </row>
    <row r="93" spans="2:63" s="10" customFormat="1" ht="29.25" customHeight="1">
      <c r="B93" s="176"/>
      <c r="C93" s="177" t="s">
        <v>118</v>
      </c>
      <c r="D93" s="178" t="s">
        <v>57</v>
      </c>
      <c r="E93" s="178" t="s">
        <v>53</v>
      </c>
      <c r="F93" s="178" t="s">
        <v>119</v>
      </c>
      <c r="G93" s="178" t="s">
        <v>120</v>
      </c>
      <c r="H93" s="178" t="s">
        <v>121</v>
      </c>
      <c r="I93" s="179" t="s">
        <v>122</v>
      </c>
      <c r="J93" s="178" t="s">
        <v>111</v>
      </c>
      <c r="K93" s="180" t="s">
        <v>123</v>
      </c>
      <c r="L93" s="181"/>
      <c r="M93" s="80" t="s">
        <v>124</v>
      </c>
      <c r="N93" s="81" t="s">
        <v>42</v>
      </c>
      <c r="O93" s="81" t="s">
        <v>125</v>
      </c>
      <c r="P93" s="81" t="s">
        <v>126</v>
      </c>
      <c r="Q93" s="81" t="s">
        <v>127</v>
      </c>
      <c r="R93" s="81" t="s">
        <v>128</v>
      </c>
      <c r="S93" s="81" t="s">
        <v>129</v>
      </c>
      <c r="T93" s="82" t="s">
        <v>130</v>
      </c>
    </row>
    <row r="94" spans="2:63" s="1" customFormat="1" ht="29.25" customHeight="1">
      <c r="B94" s="40"/>
      <c r="C94" s="86" t="s">
        <v>112</v>
      </c>
      <c r="D94" s="62"/>
      <c r="E94" s="62"/>
      <c r="F94" s="62"/>
      <c r="G94" s="62"/>
      <c r="H94" s="62"/>
      <c r="I94" s="171"/>
      <c r="J94" s="182">
        <f>BK94</f>
        <v>0</v>
      </c>
      <c r="K94" s="62"/>
      <c r="L94" s="60"/>
      <c r="M94" s="83"/>
      <c r="N94" s="84"/>
      <c r="O94" s="84"/>
      <c r="P94" s="183">
        <f>P95</f>
        <v>0</v>
      </c>
      <c r="Q94" s="84"/>
      <c r="R94" s="183">
        <f>R95</f>
        <v>750.52099999999996</v>
      </c>
      <c r="S94" s="84"/>
      <c r="T94" s="184">
        <f>T95</f>
        <v>953.2</v>
      </c>
      <c r="AT94" s="23" t="s">
        <v>71</v>
      </c>
      <c r="AU94" s="23" t="s">
        <v>113</v>
      </c>
      <c r="BK94" s="185">
        <f>BK95</f>
        <v>0</v>
      </c>
    </row>
    <row r="95" spans="2:63" s="11" customFormat="1" ht="37.35" customHeight="1">
      <c r="B95" s="186"/>
      <c r="C95" s="187"/>
      <c r="D95" s="188" t="s">
        <v>71</v>
      </c>
      <c r="E95" s="189" t="s">
        <v>131</v>
      </c>
      <c r="F95" s="189" t="s">
        <v>132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P96+P195+P254+P265+P282</f>
        <v>0</v>
      </c>
      <c r="Q95" s="194"/>
      <c r="R95" s="195">
        <f>R96+R195+R254+R265+R282</f>
        <v>750.52099999999996</v>
      </c>
      <c r="S95" s="194"/>
      <c r="T95" s="196">
        <f>T96+T195+T254+T265+T282</f>
        <v>953.2</v>
      </c>
      <c r="AR95" s="197" t="s">
        <v>76</v>
      </c>
      <c r="AT95" s="198" t="s">
        <v>71</v>
      </c>
      <c r="AU95" s="198" t="s">
        <v>72</v>
      </c>
      <c r="AY95" s="197" t="s">
        <v>133</v>
      </c>
      <c r="BK95" s="199">
        <f>BK96+BK195+BK254+BK265+BK282</f>
        <v>0</v>
      </c>
    </row>
    <row r="96" spans="2:63" s="11" customFormat="1" ht="19.899999999999999" customHeight="1">
      <c r="B96" s="186"/>
      <c r="C96" s="187"/>
      <c r="D96" s="188" t="s">
        <v>71</v>
      </c>
      <c r="E96" s="200" t="s">
        <v>76</v>
      </c>
      <c r="F96" s="200" t="s">
        <v>164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SUM(P97:P194)</f>
        <v>0</v>
      </c>
      <c r="Q96" s="194"/>
      <c r="R96" s="195">
        <f>SUM(R97:R194)</f>
        <v>0.24000000000000002</v>
      </c>
      <c r="S96" s="194"/>
      <c r="T96" s="196">
        <f>SUM(T97:T194)</f>
        <v>856</v>
      </c>
      <c r="AR96" s="197" t="s">
        <v>76</v>
      </c>
      <c r="AT96" s="198" t="s">
        <v>71</v>
      </c>
      <c r="AU96" s="198" t="s">
        <v>76</v>
      </c>
      <c r="AY96" s="197" t="s">
        <v>133</v>
      </c>
      <c r="BK96" s="199">
        <f>SUM(BK97:BK194)</f>
        <v>0</v>
      </c>
    </row>
    <row r="97" spans="2:65" s="1" customFormat="1" ht="16.5" customHeight="1">
      <c r="B97" s="40"/>
      <c r="C97" s="202" t="s">
        <v>76</v>
      </c>
      <c r="D97" s="202" t="s">
        <v>136</v>
      </c>
      <c r="E97" s="203" t="s">
        <v>165</v>
      </c>
      <c r="F97" s="204" t="s">
        <v>166</v>
      </c>
      <c r="G97" s="205" t="s">
        <v>167</v>
      </c>
      <c r="H97" s="206">
        <v>1000</v>
      </c>
      <c r="I97" s="207"/>
      <c r="J97" s="208">
        <f>ROUND(I97*H97,2)</f>
        <v>0</v>
      </c>
      <c r="K97" s="204" t="s">
        <v>140</v>
      </c>
      <c r="L97" s="60"/>
      <c r="M97" s="209" t="s">
        <v>21</v>
      </c>
      <c r="N97" s="210" t="s">
        <v>43</v>
      </c>
      <c r="O97" s="41"/>
      <c r="P97" s="211">
        <f>O97*H97</f>
        <v>0</v>
      </c>
      <c r="Q97" s="211">
        <v>0</v>
      </c>
      <c r="R97" s="211">
        <f>Q97*H97</f>
        <v>0</v>
      </c>
      <c r="S97" s="211">
        <v>0.17</v>
      </c>
      <c r="T97" s="212">
        <f>S97*H97</f>
        <v>170</v>
      </c>
      <c r="AR97" s="23" t="s">
        <v>141</v>
      </c>
      <c r="AT97" s="23" t="s">
        <v>136</v>
      </c>
      <c r="AU97" s="23" t="s">
        <v>80</v>
      </c>
      <c r="AY97" s="23" t="s">
        <v>133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23" t="s">
        <v>76</v>
      </c>
      <c r="BK97" s="213">
        <f>ROUND(I97*H97,2)</f>
        <v>0</v>
      </c>
      <c r="BL97" s="23" t="s">
        <v>141</v>
      </c>
      <c r="BM97" s="23" t="s">
        <v>168</v>
      </c>
    </row>
    <row r="98" spans="2:65" s="1" customFormat="1" ht="40.5">
      <c r="B98" s="40"/>
      <c r="C98" s="62"/>
      <c r="D98" s="214" t="s">
        <v>143</v>
      </c>
      <c r="E98" s="62"/>
      <c r="F98" s="215" t="s">
        <v>169</v>
      </c>
      <c r="G98" s="62"/>
      <c r="H98" s="62"/>
      <c r="I98" s="171"/>
      <c r="J98" s="62"/>
      <c r="K98" s="62"/>
      <c r="L98" s="60"/>
      <c r="M98" s="216"/>
      <c r="N98" s="41"/>
      <c r="O98" s="41"/>
      <c r="P98" s="41"/>
      <c r="Q98" s="41"/>
      <c r="R98" s="41"/>
      <c r="S98" s="41"/>
      <c r="T98" s="77"/>
      <c r="AT98" s="23" t="s">
        <v>143</v>
      </c>
      <c r="AU98" s="23" t="s">
        <v>80</v>
      </c>
    </row>
    <row r="99" spans="2:65" s="13" customFormat="1" ht="13.5">
      <c r="B99" s="241"/>
      <c r="C99" s="242"/>
      <c r="D99" s="214" t="s">
        <v>145</v>
      </c>
      <c r="E99" s="243" t="s">
        <v>21</v>
      </c>
      <c r="F99" s="244" t="s">
        <v>170</v>
      </c>
      <c r="G99" s="242"/>
      <c r="H99" s="243" t="s">
        <v>21</v>
      </c>
      <c r="I99" s="245"/>
      <c r="J99" s="242"/>
      <c r="K99" s="242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145</v>
      </c>
      <c r="AU99" s="250" t="s">
        <v>80</v>
      </c>
      <c r="AV99" s="13" t="s">
        <v>76</v>
      </c>
      <c r="AW99" s="13" t="s">
        <v>35</v>
      </c>
      <c r="AX99" s="13" t="s">
        <v>72</v>
      </c>
      <c r="AY99" s="250" t="s">
        <v>133</v>
      </c>
    </row>
    <row r="100" spans="2:65" s="13" customFormat="1" ht="13.5">
      <c r="B100" s="241"/>
      <c r="C100" s="242"/>
      <c r="D100" s="214" t="s">
        <v>145</v>
      </c>
      <c r="E100" s="243" t="s">
        <v>21</v>
      </c>
      <c r="F100" s="244" t="s">
        <v>171</v>
      </c>
      <c r="G100" s="242"/>
      <c r="H100" s="243" t="s">
        <v>21</v>
      </c>
      <c r="I100" s="245"/>
      <c r="J100" s="242"/>
      <c r="K100" s="242"/>
      <c r="L100" s="246"/>
      <c r="M100" s="247"/>
      <c r="N100" s="248"/>
      <c r="O100" s="248"/>
      <c r="P100" s="248"/>
      <c r="Q100" s="248"/>
      <c r="R100" s="248"/>
      <c r="S100" s="248"/>
      <c r="T100" s="249"/>
      <c r="AT100" s="250" t="s">
        <v>145</v>
      </c>
      <c r="AU100" s="250" t="s">
        <v>80</v>
      </c>
      <c r="AV100" s="13" t="s">
        <v>76</v>
      </c>
      <c r="AW100" s="13" t="s">
        <v>35</v>
      </c>
      <c r="AX100" s="13" t="s">
        <v>72</v>
      </c>
      <c r="AY100" s="250" t="s">
        <v>133</v>
      </c>
    </row>
    <row r="101" spans="2:65" s="12" customFormat="1" ht="13.5">
      <c r="B101" s="217"/>
      <c r="C101" s="218"/>
      <c r="D101" s="214" t="s">
        <v>145</v>
      </c>
      <c r="E101" s="219" t="s">
        <v>21</v>
      </c>
      <c r="F101" s="220" t="s">
        <v>172</v>
      </c>
      <c r="G101" s="218"/>
      <c r="H101" s="221">
        <v>1000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145</v>
      </c>
      <c r="AU101" s="227" t="s">
        <v>80</v>
      </c>
      <c r="AV101" s="12" t="s">
        <v>80</v>
      </c>
      <c r="AW101" s="12" t="s">
        <v>35</v>
      </c>
      <c r="AX101" s="12" t="s">
        <v>72</v>
      </c>
      <c r="AY101" s="227" t="s">
        <v>133</v>
      </c>
    </row>
    <row r="102" spans="2:65" s="1" customFormat="1" ht="16.5" customHeight="1">
      <c r="B102" s="40"/>
      <c r="C102" s="202" t="s">
        <v>80</v>
      </c>
      <c r="D102" s="202" t="s">
        <v>136</v>
      </c>
      <c r="E102" s="203" t="s">
        <v>173</v>
      </c>
      <c r="F102" s="204" t="s">
        <v>174</v>
      </c>
      <c r="G102" s="205" t="s">
        <v>167</v>
      </c>
      <c r="H102" s="206">
        <v>600</v>
      </c>
      <c r="I102" s="207"/>
      <c r="J102" s="208">
        <f>ROUND(I102*H102,2)</f>
        <v>0</v>
      </c>
      <c r="K102" s="204" t="s">
        <v>140</v>
      </c>
      <c r="L102" s="60"/>
      <c r="M102" s="209" t="s">
        <v>21</v>
      </c>
      <c r="N102" s="210" t="s">
        <v>43</v>
      </c>
      <c r="O102" s="41"/>
      <c r="P102" s="211">
        <f>O102*H102</f>
        <v>0</v>
      </c>
      <c r="Q102" s="211">
        <v>0</v>
      </c>
      <c r="R102" s="211">
        <f>Q102*H102</f>
        <v>0</v>
      </c>
      <c r="S102" s="211">
        <v>0.28999999999999998</v>
      </c>
      <c r="T102" s="212">
        <f>S102*H102</f>
        <v>174</v>
      </c>
      <c r="AR102" s="23" t="s">
        <v>141</v>
      </c>
      <c r="AT102" s="23" t="s">
        <v>136</v>
      </c>
      <c r="AU102" s="23" t="s">
        <v>80</v>
      </c>
      <c r="AY102" s="23" t="s">
        <v>133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3" t="s">
        <v>76</v>
      </c>
      <c r="BK102" s="213">
        <f>ROUND(I102*H102,2)</f>
        <v>0</v>
      </c>
      <c r="BL102" s="23" t="s">
        <v>141</v>
      </c>
      <c r="BM102" s="23" t="s">
        <v>175</v>
      </c>
    </row>
    <row r="103" spans="2:65" s="1" customFormat="1" ht="40.5">
      <c r="B103" s="40"/>
      <c r="C103" s="62"/>
      <c r="D103" s="214" t="s">
        <v>143</v>
      </c>
      <c r="E103" s="62"/>
      <c r="F103" s="215" t="s">
        <v>176</v>
      </c>
      <c r="G103" s="62"/>
      <c r="H103" s="62"/>
      <c r="I103" s="171"/>
      <c r="J103" s="62"/>
      <c r="K103" s="62"/>
      <c r="L103" s="60"/>
      <c r="M103" s="216"/>
      <c r="N103" s="41"/>
      <c r="O103" s="41"/>
      <c r="P103" s="41"/>
      <c r="Q103" s="41"/>
      <c r="R103" s="41"/>
      <c r="S103" s="41"/>
      <c r="T103" s="77"/>
      <c r="AT103" s="23" t="s">
        <v>143</v>
      </c>
      <c r="AU103" s="23" t="s">
        <v>80</v>
      </c>
    </row>
    <row r="104" spans="2:65" s="13" customFormat="1" ht="13.5">
      <c r="B104" s="241"/>
      <c r="C104" s="242"/>
      <c r="D104" s="214" t="s">
        <v>145</v>
      </c>
      <c r="E104" s="243" t="s">
        <v>21</v>
      </c>
      <c r="F104" s="244" t="s">
        <v>170</v>
      </c>
      <c r="G104" s="242"/>
      <c r="H104" s="243" t="s">
        <v>21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145</v>
      </c>
      <c r="AU104" s="250" t="s">
        <v>80</v>
      </c>
      <c r="AV104" s="13" t="s">
        <v>76</v>
      </c>
      <c r="AW104" s="13" t="s">
        <v>35</v>
      </c>
      <c r="AX104" s="13" t="s">
        <v>72</v>
      </c>
      <c r="AY104" s="250" t="s">
        <v>133</v>
      </c>
    </row>
    <row r="105" spans="2:65" s="13" customFormat="1" ht="13.5">
      <c r="B105" s="241"/>
      <c r="C105" s="242"/>
      <c r="D105" s="214" t="s">
        <v>145</v>
      </c>
      <c r="E105" s="243" t="s">
        <v>21</v>
      </c>
      <c r="F105" s="244" t="s">
        <v>171</v>
      </c>
      <c r="G105" s="242"/>
      <c r="H105" s="243" t="s">
        <v>21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AT105" s="250" t="s">
        <v>145</v>
      </c>
      <c r="AU105" s="250" t="s">
        <v>80</v>
      </c>
      <c r="AV105" s="13" t="s">
        <v>76</v>
      </c>
      <c r="AW105" s="13" t="s">
        <v>35</v>
      </c>
      <c r="AX105" s="13" t="s">
        <v>72</v>
      </c>
      <c r="AY105" s="250" t="s">
        <v>133</v>
      </c>
    </row>
    <row r="106" spans="2:65" s="12" customFormat="1" ht="13.5">
      <c r="B106" s="217"/>
      <c r="C106" s="218"/>
      <c r="D106" s="214" t="s">
        <v>145</v>
      </c>
      <c r="E106" s="219" t="s">
        <v>21</v>
      </c>
      <c r="F106" s="220" t="s">
        <v>177</v>
      </c>
      <c r="G106" s="218"/>
      <c r="H106" s="221">
        <v>600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145</v>
      </c>
      <c r="AU106" s="227" t="s">
        <v>80</v>
      </c>
      <c r="AV106" s="12" t="s">
        <v>80</v>
      </c>
      <c r="AW106" s="12" t="s">
        <v>35</v>
      </c>
      <c r="AX106" s="12" t="s">
        <v>72</v>
      </c>
      <c r="AY106" s="227" t="s">
        <v>133</v>
      </c>
    </row>
    <row r="107" spans="2:65" s="1" customFormat="1" ht="25.5" customHeight="1">
      <c r="B107" s="40"/>
      <c r="C107" s="202" t="s">
        <v>87</v>
      </c>
      <c r="D107" s="202" t="s">
        <v>136</v>
      </c>
      <c r="E107" s="203" t="s">
        <v>178</v>
      </c>
      <c r="F107" s="204" t="s">
        <v>179</v>
      </c>
      <c r="G107" s="205" t="s">
        <v>167</v>
      </c>
      <c r="H107" s="206">
        <v>1000</v>
      </c>
      <c r="I107" s="207"/>
      <c r="J107" s="208">
        <f>ROUND(I107*H107,2)</f>
        <v>0</v>
      </c>
      <c r="K107" s="204" t="s">
        <v>140</v>
      </c>
      <c r="L107" s="60"/>
      <c r="M107" s="209" t="s">
        <v>21</v>
      </c>
      <c r="N107" s="210" t="s">
        <v>43</v>
      </c>
      <c r="O107" s="41"/>
      <c r="P107" s="211">
        <f>O107*H107</f>
        <v>0</v>
      </c>
      <c r="Q107" s="211">
        <v>2.4000000000000001E-4</v>
      </c>
      <c r="R107" s="211">
        <f>Q107*H107</f>
        <v>0.24000000000000002</v>
      </c>
      <c r="S107" s="211">
        <v>0.51200000000000001</v>
      </c>
      <c r="T107" s="212">
        <f>S107*H107</f>
        <v>512</v>
      </c>
      <c r="AR107" s="23" t="s">
        <v>141</v>
      </c>
      <c r="AT107" s="23" t="s">
        <v>136</v>
      </c>
      <c r="AU107" s="23" t="s">
        <v>80</v>
      </c>
      <c r="AY107" s="23" t="s">
        <v>133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141</v>
      </c>
      <c r="BM107" s="23" t="s">
        <v>180</v>
      </c>
    </row>
    <row r="108" spans="2:65" s="1" customFormat="1" ht="27">
      <c r="B108" s="40"/>
      <c r="C108" s="62"/>
      <c r="D108" s="214" t="s">
        <v>143</v>
      </c>
      <c r="E108" s="62"/>
      <c r="F108" s="215" t="s">
        <v>181</v>
      </c>
      <c r="G108" s="62"/>
      <c r="H108" s="62"/>
      <c r="I108" s="171"/>
      <c r="J108" s="62"/>
      <c r="K108" s="62"/>
      <c r="L108" s="60"/>
      <c r="M108" s="216"/>
      <c r="N108" s="41"/>
      <c r="O108" s="41"/>
      <c r="P108" s="41"/>
      <c r="Q108" s="41"/>
      <c r="R108" s="41"/>
      <c r="S108" s="41"/>
      <c r="T108" s="77"/>
      <c r="AT108" s="23" t="s">
        <v>143</v>
      </c>
      <c r="AU108" s="23" t="s">
        <v>80</v>
      </c>
    </row>
    <row r="109" spans="2:65" s="13" customFormat="1" ht="13.5">
      <c r="B109" s="241"/>
      <c r="C109" s="242"/>
      <c r="D109" s="214" t="s">
        <v>145</v>
      </c>
      <c r="E109" s="243" t="s">
        <v>21</v>
      </c>
      <c r="F109" s="244" t="s">
        <v>170</v>
      </c>
      <c r="G109" s="242"/>
      <c r="H109" s="243" t="s">
        <v>21</v>
      </c>
      <c r="I109" s="245"/>
      <c r="J109" s="242"/>
      <c r="K109" s="242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145</v>
      </c>
      <c r="AU109" s="250" t="s">
        <v>80</v>
      </c>
      <c r="AV109" s="13" t="s">
        <v>76</v>
      </c>
      <c r="AW109" s="13" t="s">
        <v>35</v>
      </c>
      <c r="AX109" s="13" t="s">
        <v>72</v>
      </c>
      <c r="AY109" s="250" t="s">
        <v>133</v>
      </c>
    </row>
    <row r="110" spans="2:65" s="13" customFormat="1" ht="13.5">
      <c r="B110" s="241"/>
      <c r="C110" s="242"/>
      <c r="D110" s="214" t="s">
        <v>145</v>
      </c>
      <c r="E110" s="243" t="s">
        <v>21</v>
      </c>
      <c r="F110" s="244" t="s">
        <v>171</v>
      </c>
      <c r="G110" s="242"/>
      <c r="H110" s="243" t="s">
        <v>21</v>
      </c>
      <c r="I110" s="245"/>
      <c r="J110" s="242"/>
      <c r="K110" s="242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145</v>
      </c>
      <c r="AU110" s="250" t="s">
        <v>80</v>
      </c>
      <c r="AV110" s="13" t="s">
        <v>76</v>
      </c>
      <c r="AW110" s="13" t="s">
        <v>35</v>
      </c>
      <c r="AX110" s="13" t="s">
        <v>72</v>
      </c>
      <c r="AY110" s="250" t="s">
        <v>133</v>
      </c>
    </row>
    <row r="111" spans="2:65" s="12" customFormat="1" ht="13.5">
      <c r="B111" s="217"/>
      <c r="C111" s="218"/>
      <c r="D111" s="214" t="s">
        <v>145</v>
      </c>
      <c r="E111" s="219" t="s">
        <v>21</v>
      </c>
      <c r="F111" s="220" t="s">
        <v>182</v>
      </c>
      <c r="G111" s="218"/>
      <c r="H111" s="221">
        <v>1000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145</v>
      </c>
      <c r="AU111" s="227" t="s">
        <v>80</v>
      </c>
      <c r="AV111" s="12" t="s">
        <v>80</v>
      </c>
      <c r="AW111" s="12" t="s">
        <v>35</v>
      </c>
      <c r="AX111" s="12" t="s">
        <v>72</v>
      </c>
      <c r="AY111" s="227" t="s">
        <v>133</v>
      </c>
    </row>
    <row r="112" spans="2:65" s="1" customFormat="1" ht="16.5" customHeight="1">
      <c r="B112" s="40"/>
      <c r="C112" s="202" t="s">
        <v>141</v>
      </c>
      <c r="D112" s="202" t="s">
        <v>136</v>
      </c>
      <c r="E112" s="203" t="s">
        <v>183</v>
      </c>
      <c r="F112" s="204" t="s">
        <v>184</v>
      </c>
      <c r="G112" s="205" t="s">
        <v>185</v>
      </c>
      <c r="H112" s="206">
        <v>225</v>
      </c>
      <c r="I112" s="207"/>
      <c r="J112" s="208">
        <f>ROUND(I112*H112,2)</f>
        <v>0</v>
      </c>
      <c r="K112" s="204" t="s">
        <v>140</v>
      </c>
      <c r="L112" s="60"/>
      <c r="M112" s="209" t="s">
        <v>21</v>
      </c>
      <c r="N112" s="210" t="s">
        <v>43</v>
      </c>
      <c r="O112" s="41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AR112" s="23" t="s">
        <v>141</v>
      </c>
      <c r="AT112" s="23" t="s">
        <v>136</v>
      </c>
      <c r="AU112" s="23" t="s">
        <v>80</v>
      </c>
      <c r="AY112" s="23" t="s">
        <v>133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3" t="s">
        <v>76</v>
      </c>
      <c r="BK112" s="213">
        <f>ROUND(I112*H112,2)</f>
        <v>0</v>
      </c>
      <c r="BL112" s="23" t="s">
        <v>141</v>
      </c>
      <c r="BM112" s="23" t="s">
        <v>186</v>
      </c>
    </row>
    <row r="113" spans="2:65" s="1" customFormat="1" ht="27">
      <c r="B113" s="40"/>
      <c r="C113" s="62"/>
      <c r="D113" s="214" t="s">
        <v>143</v>
      </c>
      <c r="E113" s="62"/>
      <c r="F113" s="215" t="s">
        <v>187</v>
      </c>
      <c r="G113" s="62"/>
      <c r="H113" s="62"/>
      <c r="I113" s="171"/>
      <c r="J113" s="62"/>
      <c r="K113" s="62"/>
      <c r="L113" s="60"/>
      <c r="M113" s="216"/>
      <c r="N113" s="41"/>
      <c r="O113" s="41"/>
      <c r="P113" s="41"/>
      <c r="Q113" s="41"/>
      <c r="R113" s="41"/>
      <c r="S113" s="41"/>
      <c r="T113" s="77"/>
      <c r="AT113" s="23" t="s">
        <v>143</v>
      </c>
      <c r="AU113" s="23" t="s">
        <v>80</v>
      </c>
    </row>
    <row r="114" spans="2:65" s="13" customFormat="1" ht="13.5">
      <c r="B114" s="241"/>
      <c r="C114" s="242"/>
      <c r="D114" s="214" t="s">
        <v>145</v>
      </c>
      <c r="E114" s="243" t="s">
        <v>21</v>
      </c>
      <c r="F114" s="244" t="s">
        <v>170</v>
      </c>
      <c r="G114" s="242"/>
      <c r="H114" s="243" t="s">
        <v>21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145</v>
      </c>
      <c r="AU114" s="250" t="s">
        <v>80</v>
      </c>
      <c r="AV114" s="13" t="s">
        <v>76</v>
      </c>
      <c r="AW114" s="13" t="s">
        <v>35</v>
      </c>
      <c r="AX114" s="13" t="s">
        <v>72</v>
      </c>
      <c r="AY114" s="250" t="s">
        <v>133</v>
      </c>
    </row>
    <row r="115" spans="2:65" s="13" customFormat="1" ht="13.5">
      <c r="B115" s="241"/>
      <c r="C115" s="242"/>
      <c r="D115" s="214" t="s">
        <v>145</v>
      </c>
      <c r="E115" s="243" t="s">
        <v>21</v>
      </c>
      <c r="F115" s="244" t="s">
        <v>171</v>
      </c>
      <c r="G115" s="242"/>
      <c r="H115" s="243" t="s">
        <v>21</v>
      </c>
      <c r="I115" s="245"/>
      <c r="J115" s="242"/>
      <c r="K115" s="242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145</v>
      </c>
      <c r="AU115" s="250" t="s">
        <v>80</v>
      </c>
      <c r="AV115" s="13" t="s">
        <v>76</v>
      </c>
      <c r="AW115" s="13" t="s">
        <v>35</v>
      </c>
      <c r="AX115" s="13" t="s">
        <v>72</v>
      </c>
      <c r="AY115" s="250" t="s">
        <v>133</v>
      </c>
    </row>
    <row r="116" spans="2:65" s="12" customFormat="1" ht="13.5">
      <c r="B116" s="217"/>
      <c r="C116" s="218"/>
      <c r="D116" s="214" t="s">
        <v>145</v>
      </c>
      <c r="E116" s="219" t="s">
        <v>21</v>
      </c>
      <c r="F116" s="220" t="s">
        <v>188</v>
      </c>
      <c r="G116" s="218"/>
      <c r="H116" s="221">
        <v>225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145</v>
      </c>
      <c r="AU116" s="227" t="s">
        <v>80</v>
      </c>
      <c r="AV116" s="12" t="s">
        <v>80</v>
      </c>
      <c r="AW116" s="12" t="s">
        <v>35</v>
      </c>
      <c r="AX116" s="12" t="s">
        <v>72</v>
      </c>
      <c r="AY116" s="227" t="s">
        <v>133</v>
      </c>
    </row>
    <row r="117" spans="2:65" s="1" customFormat="1" ht="16.5" customHeight="1">
      <c r="B117" s="40"/>
      <c r="C117" s="202" t="s">
        <v>189</v>
      </c>
      <c r="D117" s="202" t="s">
        <v>136</v>
      </c>
      <c r="E117" s="203" t="s">
        <v>190</v>
      </c>
      <c r="F117" s="204" t="s">
        <v>191</v>
      </c>
      <c r="G117" s="205" t="s">
        <v>185</v>
      </c>
      <c r="H117" s="206">
        <v>112.5</v>
      </c>
      <c r="I117" s="207"/>
      <c r="J117" s="208">
        <f>ROUND(I117*H117,2)</f>
        <v>0</v>
      </c>
      <c r="K117" s="204" t="s">
        <v>140</v>
      </c>
      <c r="L117" s="60"/>
      <c r="M117" s="209" t="s">
        <v>21</v>
      </c>
      <c r="N117" s="210" t="s">
        <v>43</v>
      </c>
      <c r="O117" s="4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23" t="s">
        <v>141</v>
      </c>
      <c r="AT117" s="23" t="s">
        <v>136</v>
      </c>
      <c r="AU117" s="23" t="s">
        <v>80</v>
      </c>
      <c r="AY117" s="23" t="s">
        <v>133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3" t="s">
        <v>76</v>
      </c>
      <c r="BK117" s="213">
        <f>ROUND(I117*H117,2)</f>
        <v>0</v>
      </c>
      <c r="BL117" s="23" t="s">
        <v>141</v>
      </c>
      <c r="BM117" s="23" t="s">
        <v>192</v>
      </c>
    </row>
    <row r="118" spans="2:65" s="1" customFormat="1" ht="27">
      <c r="B118" s="40"/>
      <c r="C118" s="62"/>
      <c r="D118" s="214" t="s">
        <v>143</v>
      </c>
      <c r="E118" s="62"/>
      <c r="F118" s="215" t="s">
        <v>193</v>
      </c>
      <c r="G118" s="62"/>
      <c r="H118" s="62"/>
      <c r="I118" s="171"/>
      <c r="J118" s="62"/>
      <c r="K118" s="62"/>
      <c r="L118" s="60"/>
      <c r="M118" s="216"/>
      <c r="N118" s="41"/>
      <c r="O118" s="41"/>
      <c r="P118" s="41"/>
      <c r="Q118" s="41"/>
      <c r="R118" s="41"/>
      <c r="S118" s="41"/>
      <c r="T118" s="77"/>
      <c r="AT118" s="23" t="s">
        <v>143</v>
      </c>
      <c r="AU118" s="23" t="s">
        <v>80</v>
      </c>
    </row>
    <row r="119" spans="2:65" s="13" customFormat="1" ht="13.5">
      <c r="B119" s="241"/>
      <c r="C119" s="242"/>
      <c r="D119" s="214" t="s">
        <v>145</v>
      </c>
      <c r="E119" s="243" t="s">
        <v>21</v>
      </c>
      <c r="F119" s="244" t="s">
        <v>170</v>
      </c>
      <c r="G119" s="242"/>
      <c r="H119" s="243" t="s">
        <v>21</v>
      </c>
      <c r="I119" s="245"/>
      <c r="J119" s="242"/>
      <c r="K119" s="242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145</v>
      </c>
      <c r="AU119" s="250" t="s">
        <v>80</v>
      </c>
      <c r="AV119" s="13" t="s">
        <v>76</v>
      </c>
      <c r="AW119" s="13" t="s">
        <v>35</v>
      </c>
      <c r="AX119" s="13" t="s">
        <v>72</v>
      </c>
      <c r="AY119" s="250" t="s">
        <v>133</v>
      </c>
    </row>
    <row r="120" spans="2:65" s="13" customFormat="1" ht="13.5">
      <c r="B120" s="241"/>
      <c r="C120" s="242"/>
      <c r="D120" s="214" t="s">
        <v>145</v>
      </c>
      <c r="E120" s="243" t="s">
        <v>21</v>
      </c>
      <c r="F120" s="244" t="s">
        <v>171</v>
      </c>
      <c r="G120" s="242"/>
      <c r="H120" s="243" t="s">
        <v>21</v>
      </c>
      <c r="I120" s="245"/>
      <c r="J120" s="242"/>
      <c r="K120" s="242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145</v>
      </c>
      <c r="AU120" s="250" t="s">
        <v>80</v>
      </c>
      <c r="AV120" s="13" t="s">
        <v>76</v>
      </c>
      <c r="AW120" s="13" t="s">
        <v>35</v>
      </c>
      <c r="AX120" s="13" t="s">
        <v>72</v>
      </c>
      <c r="AY120" s="250" t="s">
        <v>133</v>
      </c>
    </row>
    <row r="121" spans="2:65" s="13" customFormat="1" ht="13.5">
      <c r="B121" s="241"/>
      <c r="C121" s="242"/>
      <c r="D121" s="214" t="s">
        <v>145</v>
      </c>
      <c r="E121" s="243" t="s">
        <v>21</v>
      </c>
      <c r="F121" s="244" t="s">
        <v>194</v>
      </c>
      <c r="G121" s="242"/>
      <c r="H121" s="243" t="s">
        <v>21</v>
      </c>
      <c r="I121" s="245"/>
      <c r="J121" s="242"/>
      <c r="K121" s="242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145</v>
      </c>
      <c r="AU121" s="250" t="s">
        <v>80</v>
      </c>
      <c r="AV121" s="13" t="s">
        <v>76</v>
      </c>
      <c r="AW121" s="13" t="s">
        <v>35</v>
      </c>
      <c r="AX121" s="13" t="s">
        <v>72</v>
      </c>
      <c r="AY121" s="250" t="s">
        <v>133</v>
      </c>
    </row>
    <row r="122" spans="2:65" s="12" customFormat="1" ht="13.5">
      <c r="B122" s="217"/>
      <c r="C122" s="218"/>
      <c r="D122" s="214" t="s">
        <v>145</v>
      </c>
      <c r="E122" s="219" t="s">
        <v>21</v>
      </c>
      <c r="F122" s="220" t="s">
        <v>195</v>
      </c>
      <c r="G122" s="218"/>
      <c r="H122" s="221">
        <v>225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145</v>
      </c>
      <c r="AU122" s="227" t="s">
        <v>80</v>
      </c>
      <c r="AV122" s="12" t="s">
        <v>80</v>
      </c>
      <c r="AW122" s="12" t="s">
        <v>35</v>
      </c>
      <c r="AX122" s="12" t="s">
        <v>72</v>
      </c>
      <c r="AY122" s="227" t="s">
        <v>133</v>
      </c>
    </row>
    <row r="123" spans="2:65" s="12" customFormat="1" ht="13.5">
      <c r="B123" s="217"/>
      <c r="C123" s="218"/>
      <c r="D123" s="214" t="s">
        <v>145</v>
      </c>
      <c r="E123" s="218"/>
      <c r="F123" s="220" t="s">
        <v>196</v>
      </c>
      <c r="G123" s="218"/>
      <c r="H123" s="221">
        <v>112.5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145</v>
      </c>
      <c r="AU123" s="227" t="s">
        <v>80</v>
      </c>
      <c r="AV123" s="12" t="s">
        <v>80</v>
      </c>
      <c r="AW123" s="12" t="s">
        <v>6</v>
      </c>
      <c r="AX123" s="12" t="s">
        <v>76</v>
      </c>
      <c r="AY123" s="227" t="s">
        <v>133</v>
      </c>
    </row>
    <row r="124" spans="2:65" s="1" customFormat="1" ht="25.5" customHeight="1">
      <c r="B124" s="40"/>
      <c r="C124" s="202" t="s">
        <v>197</v>
      </c>
      <c r="D124" s="202" t="s">
        <v>136</v>
      </c>
      <c r="E124" s="203" t="s">
        <v>198</v>
      </c>
      <c r="F124" s="204" t="s">
        <v>199</v>
      </c>
      <c r="G124" s="205" t="s">
        <v>185</v>
      </c>
      <c r="H124" s="206">
        <v>225</v>
      </c>
      <c r="I124" s="207"/>
      <c r="J124" s="208">
        <f>ROUND(I124*H124,2)</f>
        <v>0</v>
      </c>
      <c r="K124" s="204" t="s">
        <v>140</v>
      </c>
      <c r="L124" s="60"/>
      <c r="M124" s="209" t="s">
        <v>21</v>
      </c>
      <c r="N124" s="210" t="s">
        <v>43</v>
      </c>
      <c r="O124" s="41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AR124" s="23" t="s">
        <v>141</v>
      </c>
      <c r="AT124" s="23" t="s">
        <v>136</v>
      </c>
      <c r="AU124" s="23" t="s">
        <v>80</v>
      </c>
      <c r="AY124" s="23" t="s">
        <v>133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3" t="s">
        <v>76</v>
      </c>
      <c r="BK124" s="213">
        <f>ROUND(I124*H124,2)</f>
        <v>0</v>
      </c>
      <c r="BL124" s="23" t="s">
        <v>141</v>
      </c>
      <c r="BM124" s="23" t="s">
        <v>200</v>
      </c>
    </row>
    <row r="125" spans="2:65" s="1" customFormat="1" ht="40.5">
      <c r="B125" s="40"/>
      <c r="C125" s="62"/>
      <c r="D125" s="214" t="s">
        <v>143</v>
      </c>
      <c r="E125" s="62"/>
      <c r="F125" s="215" t="s">
        <v>201</v>
      </c>
      <c r="G125" s="62"/>
      <c r="H125" s="62"/>
      <c r="I125" s="171"/>
      <c r="J125" s="62"/>
      <c r="K125" s="62"/>
      <c r="L125" s="60"/>
      <c r="M125" s="216"/>
      <c r="N125" s="41"/>
      <c r="O125" s="41"/>
      <c r="P125" s="41"/>
      <c r="Q125" s="41"/>
      <c r="R125" s="41"/>
      <c r="S125" s="41"/>
      <c r="T125" s="77"/>
      <c r="AT125" s="23" t="s">
        <v>143</v>
      </c>
      <c r="AU125" s="23" t="s">
        <v>80</v>
      </c>
    </row>
    <row r="126" spans="2:65" s="13" customFormat="1" ht="13.5">
      <c r="B126" s="241"/>
      <c r="C126" s="242"/>
      <c r="D126" s="214" t="s">
        <v>145</v>
      </c>
      <c r="E126" s="243" t="s">
        <v>21</v>
      </c>
      <c r="F126" s="244" t="s">
        <v>170</v>
      </c>
      <c r="G126" s="242"/>
      <c r="H126" s="243" t="s">
        <v>21</v>
      </c>
      <c r="I126" s="245"/>
      <c r="J126" s="242"/>
      <c r="K126" s="242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145</v>
      </c>
      <c r="AU126" s="250" t="s">
        <v>80</v>
      </c>
      <c r="AV126" s="13" t="s">
        <v>76</v>
      </c>
      <c r="AW126" s="13" t="s">
        <v>35</v>
      </c>
      <c r="AX126" s="13" t="s">
        <v>72</v>
      </c>
      <c r="AY126" s="250" t="s">
        <v>133</v>
      </c>
    </row>
    <row r="127" spans="2:65" s="13" customFormat="1" ht="13.5">
      <c r="B127" s="241"/>
      <c r="C127" s="242"/>
      <c r="D127" s="214" t="s">
        <v>145</v>
      </c>
      <c r="E127" s="243" t="s">
        <v>21</v>
      </c>
      <c r="F127" s="244" t="s">
        <v>171</v>
      </c>
      <c r="G127" s="242"/>
      <c r="H127" s="243" t="s">
        <v>21</v>
      </c>
      <c r="I127" s="245"/>
      <c r="J127" s="242"/>
      <c r="K127" s="242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145</v>
      </c>
      <c r="AU127" s="250" t="s">
        <v>80</v>
      </c>
      <c r="AV127" s="13" t="s">
        <v>76</v>
      </c>
      <c r="AW127" s="13" t="s">
        <v>35</v>
      </c>
      <c r="AX127" s="13" t="s">
        <v>72</v>
      </c>
      <c r="AY127" s="250" t="s">
        <v>133</v>
      </c>
    </row>
    <row r="128" spans="2:65" s="12" customFormat="1" ht="13.5">
      <c r="B128" s="217"/>
      <c r="C128" s="218"/>
      <c r="D128" s="214" t="s">
        <v>145</v>
      </c>
      <c r="E128" s="219" t="s">
        <v>21</v>
      </c>
      <c r="F128" s="220" t="s">
        <v>202</v>
      </c>
      <c r="G128" s="218"/>
      <c r="H128" s="221">
        <v>225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145</v>
      </c>
      <c r="AU128" s="227" t="s">
        <v>80</v>
      </c>
      <c r="AV128" s="12" t="s">
        <v>80</v>
      </c>
      <c r="AW128" s="12" t="s">
        <v>35</v>
      </c>
      <c r="AX128" s="12" t="s">
        <v>72</v>
      </c>
      <c r="AY128" s="227" t="s">
        <v>133</v>
      </c>
    </row>
    <row r="129" spans="2:65" s="1" customFormat="1" ht="16.5" customHeight="1">
      <c r="B129" s="40"/>
      <c r="C129" s="202" t="s">
        <v>203</v>
      </c>
      <c r="D129" s="202" t="s">
        <v>136</v>
      </c>
      <c r="E129" s="203" t="s">
        <v>204</v>
      </c>
      <c r="F129" s="204" t="s">
        <v>205</v>
      </c>
      <c r="G129" s="205" t="s">
        <v>185</v>
      </c>
      <c r="H129" s="206">
        <v>112.5</v>
      </c>
      <c r="I129" s="207"/>
      <c r="J129" s="208">
        <f>ROUND(I129*H129,2)</f>
        <v>0</v>
      </c>
      <c r="K129" s="204" t="s">
        <v>140</v>
      </c>
      <c r="L129" s="60"/>
      <c r="M129" s="209" t="s">
        <v>21</v>
      </c>
      <c r="N129" s="210" t="s">
        <v>43</v>
      </c>
      <c r="O129" s="4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3" t="s">
        <v>141</v>
      </c>
      <c r="AT129" s="23" t="s">
        <v>136</v>
      </c>
      <c r="AU129" s="23" t="s">
        <v>80</v>
      </c>
      <c r="AY129" s="23" t="s">
        <v>133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3" t="s">
        <v>76</v>
      </c>
      <c r="BK129" s="213">
        <f>ROUND(I129*H129,2)</f>
        <v>0</v>
      </c>
      <c r="BL129" s="23" t="s">
        <v>141</v>
      </c>
      <c r="BM129" s="23" t="s">
        <v>206</v>
      </c>
    </row>
    <row r="130" spans="2:65" s="1" customFormat="1" ht="40.5">
      <c r="B130" s="40"/>
      <c r="C130" s="62"/>
      <c r="D130" s="214" t="s">
        <v>143</v>
      </c>
      <c r="E130" s="62"/>
      <c r="F130" s="215" t="s">
        <v>207</v>
      </c>
      <c r="G130" s="62"/>
      <c r="H130" s="62"/>
      <c r="I130" s="171"/>
      <c r="J130" s="62"/>
      <c r="K130" s="62"/>
      <c r="L130" s="60"/>
      <c r="M130" s="216"/>
      <c r="N130" s="41"/>
      <c r="O130" s="41"/>
      <c r="P130" s="41"/>
      <c r="Q130" s="41"/>
      <c r="R130" s="41"/>
      <c r="S130" s="41"/>
      <c r="T130" s="77"/>
      <c r="AT130" s="23" t="s">
        <v>143</v>
      </c>
      <c r="AU130" s="23" t="s">
        <v>80</v>
      </c>
    </row>
    <row r="131" spans="2:65" s="13" customFormat="1" ht="13.5">
      <c r="B131" s="241"/>
      <c r="C131" s="242"/>
      <c r="D131" s="214" t="s">
        <v>145</v>
      </c>
      <c r="E131" s="243" t="s">
        <v>21</v>
      </c>
      <c r="F131" s="244" t="s">
        <v>170</v>
      </c>
      <c r="G131" s="242"/>
      <c r="H131" s="243" t="s">
        <v>21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145</v>
      </c>
      <c r="AU131" s="250" t="s">
        <v>80</v>
      </c>
      <c r="AV131" s="13" t="s">
        <v>76</v>
      </c>
      <c r="AW131" s="13" t="s">
        <v>35</v>
      </c>
      <c r="AX131" s="13" t="s">
        <v>72</v>
      </c>
      <c r="AY131" s="250" t="s">
        <v>133</v>
      </c>
    </row>
    <row r="132" spans="2:65" s="13" customFormat="1" ht="13.5">
      <c r="B132" s="241"/>
      <c r="C132" s="242"/>
      <c r="D132" s="214" t="s">
        <v>145</v>
      </c>
      <c r="E132" s="243" t="s">
        <v>21</v>
      </c>
      <c r="F132" s="244" t="s">
        <v>171</v>
      </c>
      <c r="G132" s="242"/>
      <c r="H132" s="243" t="s">
        <v>21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145</v>
      </c>
      <c r="AU132" s="250" t="s">
        <v>80</v>
      </c>
      <c r="AV132" s="13" t="s">
        <v>76</v>
      </c>
      <c r="AW132" s="13" t="s">
        <v>35</v>
      </c>
      <c r="AX132" s="13" t="s">
        <v>72</v>
      </c>
      <c r="AY132" s="250" t="s">
        <v>133</v>
      </c>
    </row>
    <row r="133" spans="2:65" s="12" customFormat="1" ht="13.5">
      <c r="B133" s="217"/>
      <c r="C133" s="218"/>
      <c r="D133" s="214" t="s">
        <v>145</v>
      </c>
      <c r="E133" s="219" t="s">
        <v>21</v>
      </c>
      <c r="F133" s="220" t="s">
        <v>195</v>
      </c>
      <c r="G133" s="218"/>
      <c r="H133" s="221">
        <v>225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145</v>
      </c>
      <c r="AU133" s="227" t="s">
        <v>80</v>
      </c>
      <c r="AV133" s="12" t="s">
        <v>80</v>
      </c>
      <c r="AW133" s="12" t="s">
        <v>35</v>
      </c>
      <c r="AX133" s="12" t="s">
        <v>72</v>
      </c>
      <c r="AY133" s="227" t="s">
        <v>133</v>
      </c>
    </row>
    <row r="134" spans="2:65" s="13" customFormat="1" ht="13.5">
      <c r="B134" s="241"/>
      <c r="C134" s="242"/>
      <c r="D134" s="214" t="s">
        <v>145</v>
      </c>
      <c r="E134" s="243" t="s">
        <v>21</v>
      </c>
      <c r="F134" s="244" t="s">
        <v>170</v>
      </c>
      <c r="G134" s="242"/>
      <c r="H134" s="243" t="s">
        <v>21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145</v>
      </c>
      <c r="AU134" s="250" t="s">
        <v>80</v>
      </c>
      <c r="AV134" s="13" t="s">
        <v>76</v>
      </c>
      <c r="AW134" s="13" t="s">
        <v>35</v>
      </c>
      <c r="AX134" s="13" t="s">
        <v>72</v>
      </c>
      <c r="AY134" s="250" t="s">
        <v>133</v>
      </c>
    </row>
    <row r="135" spans="2:65" s="13" customFormat="1" ht="13.5">
      <c r="B135" s="241"/>
      <c r="C135" s="242"/>
      <c r="D135" s="214" t="s">
        <v>145</v>
      </c>
      <c r="E135" s="243" t="s">
        <v>21</v>
      </c>
      <c r="F135" s="244" t="s">
        <v>171</v>
      </c>
      <c r="G135" s="242"/>
      <c r="H135" s="243" t="s">
        <v>21</v>
      </c>
      <c r="I135" s="245"/>
      <c r="J135" s="242"/>
      <c r="K135" s="242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145</v>
      </c>
      <c r="AU135" s="250" t="s">
        <v>80</v>
      </c>
      <c r="AV135" s="13" t="s">
        <v>76</v>
      </c>
      <c r="AW135" s="13" t="s">
        <v>35</v>
      </c>
      <c r="AX135" s="13" t="s">
        <v>72</v>
      </c>
      <c r="AY135" s="250" t="s">
        <v>133</v>
      </c>
    </row>
    <row r="136" spans="2:65" s="12" customFormat="1" ht="13.5">
      <c r="B136" s="217"/>
      <c r="C136" s="218"/>
      <c r="D136" s="214" t="s">
        <v>145</v>
      </c>
      <c r="E136" s="219" t="s">
        <v>21</v>
      </c>
      <c r="F136" s="220" t="s">
        <v>208</v>
      </c>
      <c r="G136" s="218"/>
      <c r="H136" s="221">
        <v>-112.5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145</v>
      </c>
      <c r="AU136" s="227" t="s">
        <v>80</v>
      </c>
      <c r="AV136" s="12" t="s">
        <v>80</v>
      </c>
      <c r="AW136" s="12" t="s">
        <v>35</v>
      </c>
      <c r="AX136" s="12" t="s">
        <v>72</v>
      </c>
      <c r="AY136" s="227" t="s">
        <v>133</v>
      </c>
    </row>
    <row r="137" spans="2:65" s="1" customFormat="1" ht="25.5" customHeight="1">
      <c r="B137" s="40"/>
      <c r="C137" s="202" t="s">
        <v>150</v>
      </c>
      <c r="D137" s="202" t="s">
        <v>136</v>
      </c>
      <c r="E137" s="203" t="s">
        <v>209</v>
      </c>
      <c r="F137" s="204" t="s">
        <v>210</v>
      </c>
      <c r="G137" s="205" t="s">
        <v>185</v>
      </c>
      <c r="H137" s="206">
        <v>1125</v>
      </c>
      <c r="I137" s="207"/>
      <c r="J137" s="208">
        <f>ROUND(I137*H137,2)</f>
        <v>0</v>
      </c>
      <c r="K137" s="204" t="s">
        <v>140</v>
      </c>
      <c r="L137" s="60"/>
      <c r="M137" s="209" t="s">
        <v>21</v>
      </c>
      <c r="N137" s="210" t="s">
        <v>43</v>
      </c>
      <c r="O137" s="4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3" t="s">
        <v>141</v>
      </c>
      <c r="AT137" s="23" t="s">
        <v>136</v>
      </c>
      <c r="AU137" s="23" t="s">
        <v>80</v>
      </c>
      <c r="AY137" s="23" t="s">
        <v>133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23" t="s">
        <v>76</v>
      </c>
      <c r="BK137" s="213">
        <f>ROUND(I137*H137,2)</f>
        <v>0</v>
      </c>
      <c r="BL137" s="23" t="s">
        <v>141</v>
      </c>
      <c r="BM137" s="23" t="s">
        <v>211</v>
      </c>
    </row>
    <row r="138" spans="2:65" s="1" customFormat="1" ht="40.5">
      <c r="B138" s="40"/>
      <c r="C138" s="62"/>
      <c r="D138" s="214" t="s">
        <v>143</v>
      </c>
      <c r="E138" s="62"/>
      <c r="F138" s="215" t="s">
        <v>212</v>
      </c>
      <c r="G138" s="62"/>
      <c r="H138" s="62"/>
      <c r="I138" s="171"/>
      <c r="J138" s="62"/>
      <c r="K138" s="62"/>
      <c r="L138" s="60"/>
      <c r="M138" s="216"/>
      <c r="N138" s="41"/>
      <c r="O138" s="41"/>
      <c r="P138" s="41"/>
      <c r="Q138" s="41"/>
      <c r="R138" s="41"/>
      <c r="S138" s="41"/>
      <c r="T138" s="77"/>
      <c r="AT138" s="23" t="s">
        <v>143</v>
      </c>
      <c r="AU138" s="23" t="s">
        <v>80</v>
      </c>
    </row>
    <row r="139" spans="2:65" s="13" customFormat="1" ht="13.5">
      <c r="B139" s="241"/>
      <c r="C139" s="242"/>
      <c r="D139" s="214" t="s">
        <v>145</v>
      </c>
      <c r="E139" s="243" t="s">
        <v>21</v>
      </c>
      <c r="F139" s="244" t="s">
        <v>170</v>
      </c>
      <c r="G139" s="242"/>
      <c r="H139" s="243" t="s">
        <v>21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145</v>
      </c>
      <c r="AU139" s="250" t="s">
        <v>80</v>
      </c>
      <c r="AV139" s="13" t="s">
        <v>76</v>
      </c>
      <c r="AW139" s="13" t="s">
        <v>35</v>
      </c>
      <c r="AX139" s="13" t="s">
        <v>72</v>
      </c>
      <c r="AY139" s="250" t="s">
        <v>133</v>
      </c>
    </row>
    <row r="140" spans="2:65" s="13" customFormat="1" ht="13.5">
      <c r="B140" s="241"/>
      <c r="C140" s="242"/>
      <c r="D140" s="214" t="s">
        <v>145</v>
      </c>
      <c r="E140" s="243" t="s">
        <v>21</v>
      </c>
      <c r="F140" s="244" t="s">
        <v>171</v>
      </c>
      <c r="G140" s="242"/>
      <c r="H140" s="243" t="s">
        <v>21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145</v>
      </c>
      <c r="AU140" s="250" t="s">
        <v>80</v>
      </c>
      <c r="AV140" s="13" t="s">
        <v>76</v>
      </c>
      <c r="AW140" s="13" t="s">
        <v>35</v>
      </c>
      <c r="AX140" s="13" t="s">
        <v>72</v>
      </c>
      <c r="AY140" s="250" t="s">
        <v>133</v>
      </c>
    </row>
    <row r="141" spans="2:65" s="12" customFormat="1" ht="13.5">
      <c r="B141" s="217"/>
      <c r="C141" s="218"/>
      <c r="D141" s="214" t="s">
        <v>145</v>
      </c>
      <c r="E141" s="219" t="s">
        <v>21</v>
      </c>
      <c r="F141" s="220" t="s">
        <v>195</v>
      </c>
      <c r="G141" s="218"/>
      <c r="H141" s="221">
        <v>225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145</v>
      </c>
      <c r="AU141" s="227" t="s">
        <v>80</v>
      </c>
      <c r="AV141" s="12" t="s">
        <v>80</v>
      </c>
      <c r="AW141" s="12" t="s">
        <v>35</v>
      </c>
      <c r="AX141" s="12" t="s">
        <v>72</v>
      </c>
      <c r="AY141" s="227" t="s">
        <v>133</v>
      </c>
    </row>
    <row r="142" spans="2:65" s="13" customFormat="1" ht="13.5">
      <c r="B142" s="241"/>
      <c r="C142" s="242"/>
      <c r="D142" s="214" t="s">
        <v>145</v>
      </c>
      <c r="E142" s="243" t="s">
        <v>21</v>
      </c>
      <c r="F142" s="244" t="s">
        <v>170</v>
      </c>
      <c r="G142" s="242"/>
      <c r="H142" s="243" t="s">
        <v>21</v>
      </c>
      <c r="I142" s="245"/>
      <c r="J142" s="242"/>
      <c r="K142" s="242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145</v>
      </c>
      <c r="AU142" s="250" t="s">
        <v>80</v>
      </c>
      <c r="AV142" s="13" t="s">
        <v>76</v>
      </c>
      <c r="AW142" s="13" t="s">
        <v>35</v>
      </c>
      <c r="AX142" s="13" t="s">
        <v>72</v>
      </c>
      <c r="AY142" s="250" t="s">
        <v>133</v>
      </c>
    </row>
    <row r="143" spans="2:65" s="13" customFormat="1" ht="13.5">
      <c r="B143" s="241"/>
      <c r="C143" s="242"/>
      <c r="D143" s="214" t="s">
        <v>145</v>
      </c>
      <c r="E143" s="243" t="s">
        <v>21</v>
      </c>
      <c r="F143" s="244" t="s">
        <v>171</v>
      </c>
      <c r="G143" s="242"/>
      <c r="H143" s="243" t="s">
        <v>21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145</v>
      </c>
      <c r="AU143" s="250" t="s">
        <v>80</v>
      </c>
      <c r="AV143" s="13" t="s">
        <v>76</v>
      </c>
      <c r="AW143" s="13" t="s">
        <v>35</v>
      </c>
      <c r="AX143" s="13" t="s">
        <v>72</v>
      </c>
      <c r="AY143" s="250" t="s">
        <v>133</v>
      </c>
    </row>
    <row r="144" spans="2:65" s="12" customFormat="1" ht="13.5">
      <c r="B144" s="217"/>
      <c r="C144" s="218"/>
      <c r="D144" s="214" t="s">
        <v>145</v>
      </c>
      <c r="E144" s="219" t="s">
        <v>21</v>
      </c>
      <c r="F144" s="220" t="s">
        <v>208</v>
      </c>
      <c r="G144" s="218"/>
      <c r="H144" s="221">
        <v>-112.5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145</v>
      </c>
      <c r="AU144" s="227" t="s">
        <v>80</v>
      </c>
      <c r="AV144" s="12" t="s">
        <v>80</v>
      </c>
      <c r="AW144" s="12" t="s">
        <v>35</v>
      </c>
      <c r="AX144" s="12" t="s">
        <v>72</v>
      </c>
      <c r="AY144" s="227" t="s">
        <v>133</v>
      </c>
    </row>
    <row r="145" spans="2:65" s="12" customFormat="1" ht="13.5">
      <c r="B145" s="217"/>
      <c r="C145" s="218"/>
      <c r="D145" s="214" t="s">
        <v>145</v>
      </c>
      <c r="E145" s="218"/>
      <c r="F145" s="220" t="s">
        <v>213</v>
      </c>
      <c r="G145" s="218"/>
      <c r="H145" s="221">
        <v>1125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145</v>
      </c>
      <c r="AU145" s="227" t="s">
        <v>80</v>
      </c>
      <c r="AV145" s="12" t="s">
        <v>80</v>
      </c>
      <c r="AW145" s="12" t="s">
        <v>6</v>
      </c>
      <c r="AX145" s="12" t="s">
        <v>76</v>
      </c>
      <c r="AY145" s="227" t="s">
        <v>133</v>
      </c>
    </row>
    <row r="146" spans="2:65" s="1" customFormat="1" ht="16.5" customHeight="1">
      <c r="B146" s="40"/>
      <c r="C146" s="202" t="s">
        <v>134</v>
      </c>
      <c r="D146" s="202" t="s">
        <v>136</v>
      </c>
      <c r="E146" s="203" t="s">
        <v>214</v>
      </c>
      <c r="F146" s="204" t="s">
        <v>215</v>
      </c>
      <c r="G146" s="205" t="s">
        <v>185</v>
      </c>
      <c r="H146" s="206">
        <v>112.5</v>
      </c>
      <c r="I146" s="207"/>
      <c r="J146" s="208">
        <f>ROUND(I146*H146,2)</f>
        <v>0</v>
      </c>
      <c r="K146" s="204" t="s">
        <v>140</v>
      </c>
      <c r="L146" s="60"/>
      <c r="M146" s="209" t="s">
        <v>21</v>
      </c>
      <c r="N146" s="210" t="s">
        <v>43</v>
      </c>
      <c r="O146" s="41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23" t="s">
        <v>141</v>
      </c>
      <c r="AT146" s="23" t="s">
        <v>136</v>
      </c>
      <c r="AU146" s="23" t="s">
        <v>80</v>
      </c>
      <c r="AY146" s="23" t="s">
        <v>133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23" t="s">
        <v>76</v>
      </c>
      <c r="BK146" s="213">
        <f>ROUND(I146*H146,2)</f>
        <v>0</v>
      </c>
      <c r="BL146" s="23" t="s">
        <v>141</v>
      </c>
      <c r="BM146" s="23" t="s">
        <v>216</v>
      </c>
    </row>
    <row r="147" spans="2:65" s="1" customFormat="1" ht="27">
      <c r="B147" s="40"/>
      <c r="C147" s="62"/>
      <c r="D147" s="214" t="s">
        <v>143</v>
      </c>
      <c r="E147" s="62"/>
      <c r="F147" s="215" t="s">
        <v>217</v>
      </c>
      <c r="G147" s="62"/>
      <c r="H147" s="62"/>
      <c r="I147" s="171"/>
      <c r="J147" s="62"/>
      <c r="K147" s="62"/>
      <c r="L147" s="60"/>
      <c r="M147" s="216"/>
      <c r="N147" s="41"/>
      <c r="O147" s="41"/>
      <c r="P147" s="41"/>
      <c r="Q147" s="41"/>
      <c r="R147" s="41"/>
      <c r="S147" s="41"/>
      <c r="T147" s="77"/>
      <c r="AT147" s="23" t="s">
        <v>143</v>
      </c>
      <c r="AU147" s="23" t="s">
        <v>80</v>
      </c>
    </row>
    <row r="148" spans="2:65" s="13" customFormat="1" ht="13.5">
      <c r="B148" s="241"/>
      <c r="C148" s="242"/>
      <c r="D148" s="214" t="s">
        <v>145</v>
      </c>
      <c r="E148" s="243" t="s">
        <v>21</v>
      </c>
      <c r="F148" s="244" t="s">
        <v>170</v>
      </c>
      <c r="G148" s="242"/>
      <c r="H148" s="243" t="s">
        <v>21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145</v>
      </c>
      <c r="AU148" s="250" t="s">
        <v>80</v>
      </c>
      <c r="AV148" s="13" t="s">
        <v>76</v>
      </c>
      <c r="AW148" s="13" t="s">
        <v>35</v>
      </c>
      <c r="AX148" s="13" t="s">
        <v>72</v>
      </c>
      <c r="AY148" s="250" t="s">
        <v>133</v>
      </c>
    </row>
    <row r="149" spans="2:65" s="13" customFormat="1" ht="13.5">
      <c r="B149" s="241"/>
      <c r="C149" s="242"/>
      <c r="D149" s="214" t="s">
        <v>145</v>
      </c>
      <c r="E149" s="243" t="s">
        <v>21</v>
      </c>
      <c r="F149" s="244" t="s">
        <v>171</v>
      </c>
      <c r="G149" s="242"/>
      <c r="H149" s="243" t="s">
        <v>21</v>
      </c>
      <c r="I149" s="245"/>
      <c r="J149" s="242"/>
      <c r="K149" s="242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145</v>
      </c>
      <c r="AU149" s="250" t="s">
        <v>80</v>
      </c>
      <c r="AV149" s="13" t="s">
        <v>76</v>
      </c>
      <c r="AW149" s="13" t="s">
        <v>35</v>
      </c>
      <c r="AX149" s="13" t="s">
        <v>72</v>
      </c>
      <c r="AY149" s="250" t="s">
        <v>133</v>
      </c>
    </row>
    <row r="150" spans="2:65" s="12" customFormat="1" ht="13.5">
      <c r="B150" s="217"/>
      <c r="C150" s="218"/>
      <c r="D150" s="214" t="s">
        <v>145</v>
      </c>
      <c r="E150" s="219" t="s">
        <v>21</v>
      </c>
      <c r="F150" s="220" t="s">
        <v>218</v>
      </c>
      <c r="G150" s="218"/>
      <c r="H150" s="221">
        <v>112.5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145</v>
      </c>
      <c r="AU150" s="227" t="s">
        <v>80</v>
      </c>
      <c r="AV150" s="12" t="s">
        <v>80</v>
      </c>
      <c r="AW150" s="12" t="s">
        <v>35</v>
      </c>
      <c r="AX150" s="12" t="s">
        <v>72</v>
      </c>
      <c r="AY150" s="227" t="s">
        <v>133</v>
      </c>
    </row>
    <row r="151" spans="2:65" s="1" customFormat="1" ht="25.5" customHeight="1">
      <c r="B151" s="40"/>
      <c r="C151" s="202" t="s">
        <v>219</v>
      </c>
      <c r="D151" s="202" t="s">
        <v>136</v>
      </c>
      <c r="E151" s="203" t="s">
        <v>220</v>
      </c>
      <c r="F151" s="204" t="s">
        <v>221</v>
      </c>
      <c r="G151" s="205" t="s">
        <v>185</v>
      </c>
      <c r="H151" s="206">
        <v>225</v>
      </c>
      <c r="I151" s="207"/>
      <c r="J151" s="208">
        <f>ROUND(I151*H151,2)</f>
        <v>0</v>
      </c>
      <c r="K151" s="204" t="s">
        <v>140</v>
      </c>
      <c r="L151" s="60"/>
      <c r="M151" s="209" t="s">
        <v>21</v>
      </c>
      <c r="N151" s="210" t="s">
        <v>43</v>
      </c>
      <c r="O151" s="41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23" t="s">
        <v>141</v>
      </c>
      <c r="AT151" s="23" t="s">
        <v>136</v>
      </c>
      <c r="AU151" s="23" t="s">
        <v>80</v>
      </c>
      <c r="AY151" s="23" t="s">
        <v>133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3" t="s">
        <v>76</v>
      </c>
      <c r="BK151" s="213">
        <f>ROUND(I151*H151,2)</f>
        <v>0</v>
      </c>
      <c r="BL151" s="23" t="s">
        <v>141</v>
      </c>
      <c r="BM151" s="23" t="s">
        <v>222</v>
      </c>
    </row>
    <row r="152" spans="2:65" s="1" customFormat="1" ht="40.5">
      <c r="B152" s="40"/>
      <c r="C152" s="62"/>
      <c r="D152" s="214" t="s">
        <v>143</v>
      </c>
      <c r="E152" s="62"/>
      <c r="F152" s="215" t="s">
        <v>223</v>
      </c>
      <c r="G152" s="62"/>
      <c r="H152" s="62"/>
      <c r="I152" s="171"/>
      <c r="J152" s="62"/>
      <c r="K152" s="62"/>
      <c r="L152" s="60"/>
      <c r="M152" s="216"/>
      <c r="N152" s="41"/>
      <c r="O152" s="41"/>
      <c r="P152" s="41"/>
      <c r="Q152" s="41"/>
      <c r="R152" s="41"/>
      <c r="S152" s="41"/>
      <c r="T152" s="77"/>
      <c r="AT152" s="23" t="s">
        <v>143</v>
      </c>
      <c r="AU152" s="23" t="s">
        <v>80</v>
      </c>
    </row>
    <row r="153" spans="2:65" s="13" customFormat="1" ht="13.5">
      <c r="B153" s="241"/>
      <c r="C153" s="242"/>
      <c r="D153" s="214" t="s">
        <v>145</v>
      </c>
      <c r="E153" s="243" t="s">
        <v>21</v>
      </c>
      <c r="F153" s="244" t="s">
        <v>170</v>
      </c>
      <c r="G153" s="242"/>
      <c r="H153" s="243" t="s">
        <v>21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145</v>
      </c>
      <c r="AU153" s="250" t="s">
        <v>80</v>
      </c>
      <c r="AV153" s="13" t="s">
        <v>76</v>
      </c>
      <c r="AW153" s="13" t="s">
        <v>35</v>
      </c>
      <c r="AX153" s="13" t="s">
        <v>72</v>
      </c>
      <c r="AY153" s="250" t="s">
        <v>133</v>
      </c>
    </row>
    <row r="154" spans="2:65" s="13" customFormat="1" ht="13.5">
      <c r="B154" s="241"/>
      <c r="C154" s="242"/>
      <c r="D154" s="214" t="s">
        <v>145</v>
      </c>
      <c r="E154" s="243" t="s">
        <v>21</v>
      </c>
      <c r="F154" s="244" t="s">
        <v>171</v>
      </c>
      <c r="G154" s="242"/>
      <c r="H154" s="243" t="s">
        <v>21</v>
      </c>
      <c r="I154" s="245"/>
      <c r="J154" s="242"/>
      <c r="K154" s="242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145</v>
      </c>
      <c r="AU154" s="250" t="s">
        <v>80</v>
      </c>
      <c r="AV154" s="13" t="s">
        <v>76</v>
      </c>
      <c r="AW154" s="13" t="s">
        <v>35</v>
      </c>
      <c r="AX154" s="13" t="s">
        <v>72</v>
      </c>
      <c r="AY154" s="250" t="s">
        <v>133</v>
      </c>
    </row>
    <row r="155" spans="2:65" s="12" customFormat="1" ht="13.5">
      <c r="B155" s="217"/>
      <c r="C155" s="218"/>
      <c r="D155" s="214" t="s">
        <v>145</v>
      </c>
      <c r="E155" s="219" t="s">
        <v>21</v>
      </c>
      <c r="F155" s="220" t="s">
        <v>224</v>
      </c>
      <c r="G155" s="218"/>
      <c r="H155" s="221">
        <v>225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145</v>
      </c>
      <c r="AU155" s="227" t="s">
        <v>80</v>
      </c>
      <c r="AV155" s="12" t="s">
        <v>80</v>
      </c>
      <c r="AW155" s="12" t="s">
        <v>35</v>
      </c>
      <c r="AX155" s="12" t="s">
        <v>72</v>
      </c>
      <c r="AY155" s="227" t="s">
        <v>133</v>
      </c>
    </row>
    <row r="156" spans="2:65" s="1" customFormat="1" ht="16.5" customHeight="1">
      <c r="B156" s="40"/>
      <c r="C156" s="228" t="s">
        <v>225</v>
      </c>
      <c r="D156" s="228" t="s">
        <v>147</v>
      </c>
      <c r="E156" s="229" t="s">
        <v>226</v>
      </c>
      <c r="F156" s="230" t="s">
        <v>227</v>
      </c>
      <c r="G156" s="231" t="s">
        <v>157</v>
      </c>
      <c r="H156" s="232">
        <v>270</v>
      </c>
      <c r="I156" s="233"/>
      <c r="J156" s="234">
        <f>ROUND(I156*H156,2)</f>
        <v>0</v>
      </c>
      <c r="K156" s="230" t="s">
        <v>140</v>
      </c>
      <c r="L156" s="235"/>
      <c r="M156" s="236" t="s">
        <v>21</v>
      </c>
      <c r="N156" s="237" t="s">
        <v>43</v>
      </c>
      <c r="O156" s="41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3" t="s">
        <v>150</v>
      </c>
      <c r="AT156" s="23" t="s">
        <v>147</v>
      </c>
      <c r="AU156" s="23" t="s">
        <v>80</v>
      </c>
      <c r="AY156" s="23" t="s">
        <v>133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3" t="s">
        <v>76</v>
      </c>
      <c r="BK156" s="213">
        <f>ROUND(I156*H156,2)</f>
        <v>0</v>
      </c>
      <c r="BL156" s="23" t="s">
        <v>141</v>
      </c>
      <c r="BM156" s="23" t="s">
        <v>228</v>
      </c>
    </row>
    <row r="157" spans="2:65" s="1" customFormat="1" ht="13.5">
      <c r="B157" s="40"/>
      <c r="C157" s="62"/>
      <c r="D157" s="214" t="s">
        <v>143</v>
      </c>
      <c r="E157" s="62"/>
      <c r="F157" s="215" t="s">
        <v>227</v>
      </c>
      <c r="G157" s="62"/>
      <c r="H157" s="62"/>
      <c r="I157" s="171"/>
      <c r="J157" s="62"/>
      <c r="K157" s="62"/>
      <c r="L157" s="60"/>
      <c r="M157" s="216"/>
      <c r="N157" s="41"/>
      <c r="O157" s="41"/>
      <c r="P157" s="41"/>
      <c r="Q157" s="41"/>
      <c r="R157" s="41"/>
      <c r="S157" s="41"/>
      <c r="T157" s="77"/>
      <c r="AT157" s="23" t="s">
        <v>143</v>
      </c>
      <c r="AU157" s="23" t="s">
        <v>80</v>
      </c>
    </row>
    <row r="158" spans="2:65" s="13" customFormat="1" ht="13.5">
      <c r="B158" s="241"/>
      <c r="C158" s="242"/>
      <c r="D158" s="214" t="s">
        <v>145</v>
      </c>
      <c r="E158" s="243" t="s">
        <v>21</v>
      </c>
      <c r="F158" s="244" t="s">
        <v>170</v>
      </c>
      <c r="G158" s="242"/>
      <c r="H158" s="243" t="s">
        <v>21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145</v>
      </c>
      <c r="AU158" s="250" t="s">
        <v>80</v>
      </c>
      <c r="AV158" s="13" t="s">
        <v>76</v>
      </c>
      <c r="AW158" s="13" t="s">
        <v>35</v>
      </c>
      <c r="AX158" s="13" t="s">
        <v>72</v>
      </c>
      <c r="AY158" s="250" t="s">
        <v>133</v>
      </c>
    </row>
    <row r="159" spans="2:65" s="13" customFormat="1" ht="13.5">
      <c r="B159" s="241"/>
      <c r="C159" s="242"/>
      <c r="D159" s="214" t="s">
        <v>145</v>
      </c>
      <c r="E159" s="243" t="s">
        <v>21</v>
      </c>
      <c r="F159" s="244" t="s">
        <v>171</v>
      </c>
      <c r="G159" s="242"/>
      <c r="H159" s="243" t="s">
        <v>21</v>
      </c>
      <c r="I159" s="245"/>
      <c r="J159" s="242"/>
      <c r="K159" s="242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145</v>
      </c>
      <c r="AU159" s="250" t="s">
        <v>80</v>
      </c>
      <c r="AV159" s="13" t="s">
        <v>76</v>
      </c>
      <c r="AW159" s="13" t="s">
        <v>35</v>
      </c>
      <c r="AX159" s="13" t="s">
        <v>72</v>
      </c>
      <c r="AY159" s="250" t="s">
        <v>133</v>
      </c>
    </row>
    <row r="160" spans="2:65" s="12" customFormat="1" ht="13.5">
      <c r="B160" s="217"/>
      <c r="C160" s="218"/>
      <c r="D160" s="214" t="s">
        <v>145</v>
      </c>
      <c r="E160" s="219" t="s">
        <v>21</v>
      </c>
      <c r="F160" s="220" t="s">
        <v>229</v>
      </c>
      <c r="G160" s="218"/>
      <c r="H160" s="221">
        <v>112.5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145</v>
      </c>
      <c r="AU160" s="227" t="s">
        <v>80</v>
      </c>
      <c r="AV160" s="12" t="s">
        <v>80</v>
      </c>
      <c r="AW160" s="12" t="s">
        <v>35</v>
      </c>
      <c r="AX160" s="12" t="s">
        <v>72</v>
      </c>
      <c r="AY160" s="227" t="s">
        <v>133</v>
      </c>
    </row>
    <row r="161" spans="2:65" s="12" customFormat="1" ht="13.5">
      <c r="B161" s="217"/>
      <c r="C161" s="218"/>
      <c r="D161" s="214" t="s">
        <v>145</v>
      </c>
      <c r="E161" s="218"/>
      <c r="F161" s="220" t="s">
        <v>230</v>
      </c>
      <c r="G161" s="218"/>
      <c r="H161" s="221">
        <v>270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145</v>
      </c>
      <c r="AU161" s="227" t="s">
        <v>80</v>
      </c>
      <c r="AV161" s="12" t="s">
        <v>80</v>
      </c>
      <c r="AW161" s="12" t="s">
        <v>6</v>
      </c>
      <c r="AX161" s="12" t="s">
        <v>76</v>
      </c>
      <c r="AY161" s="227" t="s">
        <v>133</v>
      </c>
    </row>
    <row r="162" spans="2:65" s="1" customFormat="1" ht="16.5" customHeight="1">
      <c r="B162" s="40"/>
      <c r="C162" s="202" t="s">
        <v>231</v>
      </c>
      <c r="D162" s="202" t="s">
        <v>136</v>
      </c>
      <c r="E162" s="203" t="s">
        <v>232</v>
      </c>
      <c r="F162" s="204" t="s">
        <v>233</v>
      </c>
      <c r="G162" s="205" t="s">
        <v>185</v>
      </c>
      <c r="H162" s="206">
        <v>112.5</v>
      </c>
      <c r="I162" s="207"/>
      <c r="J162" s="208">
        <f>ROUND(I162*H162,2)</f>
        <v>0</v>
      </c>
      <c r="K162" s="204" t="s">
        <v>140</v>
      </c>
      <c r="L162" s="60"/>
      <c r="M162" s="209" t="s">
        <v>21</v>
      </c>
      <c r="N162" s="210" t="s">
        <v>43</v>
      </c>
      <c r="O162" s="41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AR162" s="23" t="s">
        <v>141</v>
      </c>
      <c r="AT162" s="23" t="s">
        <v>136</v>
      </c>
      <c r="AU162" s="23" t="s">
        <v>80</v>
      </c>
      <c r="AY162" s="23" t="s">
        <v>133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23" t="s">
        <v>76</v>
      </c>
      <c r="BK162" s="213">
        <f>ROUND(I162*H162,2)</f>
        <v>0</v>
      </c>
      <c r="BL162" s="23" t="s">
        <v>141</v>
      </c>
      <c r="BM162" s="23" t="s">
        <v>234</v>
      </c>
    </row>
    <row r="163" spans="2:65" s="1" customFormat="1" ht="13.5">
      <c r="B163" s="40"/>
      <c r="C163" s="62"/>
      <c r="D163" s="214" t="s">
        <v>143</v>
      </c>
      <c r="E163" s="62"/>
      <c r="F163" s="215" t="s">
        <v>233</v>
      </c>
      <c r="G163" s="62"/>
      <c r="H163" s="62"/>
      <c r="I163" s="171"/>
      <c r="J163" s="62"/>
      <c r="K163" s="62"/>
      <c r="L163" s="60"/>
      <c r="M163" s="216"/>
      <c r="N163" s="41"/>
      <c r="O163" s="41"/>
      <c r="P163" s="41"/>
      <c r="Q163" s="41"/>
      <c r="R163" s="41"/>
      <c r="S163" s="41"/>
      <c r="T163" s="77"/>
      <c r="AT163" s="23" t="s">
        <v>143</v>
      </c>
      <c r="AU163" s="23" t="s">
        <v>80</v>
      </c>
    </row>
    <row r="164" spans="2:65" s="13" customFormat="1" ht="13.5">
      <c r="B164" s="241"/>
      <c r="C164" s="242"/>
      <c r="D164" s="214" t="s">
        <v>145</v>
      </c>
      <c r="E164" s="243" t="s">
        <v>21</v>
      </c>
      <c r="F164" s="244" t="s">
        <v>170</v>
      </c>
      <c r="G164" s="242"/>
      <c r="H164" s="243" t="s">
        <v>21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145</v>
      </c>
      <c r="AU164" s="250" t="s">
        <v>80</v>
      </c>
      <c r="AV164" s="13" t="s">
        <v>76</v>
      </c>
      <c r="AW164" s="13" t="s">
        <v>35</v>
      </c>
      <c r="AX164" s="13" t="s">
        <v>72</v>
      </c>
      <c r="AY164" s="250" t="s">
        <v>133</v>
      </c>
    </row>
    <row r="165" spans="2:65" s="13" customFormat="1" ht="13.5">
      <c r="B165" s="241"/>
      <c r="C165" s="242"/>
      <c r="D165" s="214" t="s">
        <v>145</v>
      </c>
      <c r="E165" s="243" t="s">
        <v>21</v>
      </c>
      <c r="F165" s="244" t="s">
        <v>171</v>
      </c>
      <c r="G165" s="242"/>
      <c r="H165" s="243" t="s">
        <v>21</v>
      </c>
      <c r="I165" s="245"/>
      <c r="J165" s="242"/>
      <c r="K165" s="242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145</v>
      </c>
      <c r="AU165" s="250" t="s">
        <v>80</v>
      </c>
      <c r="AV165" s="13" t="s">
        <v>76</v>
      </c>
      <c r="AW165" s="13" t="s">
        <v>35</v>
      </c>
      <c r="AX165" s="13" t="s">
        <v>72</v>
      </c>
      <c r="AY165" s="250" t="s">
        <v>133</v>
      </c>
    </row>
    <row r="166" spans="2:65" s="12" customFormat="1" ht="13.5">
      <c r="B166" s="217"/>
      <c r="C166" s="218"/>
      <c r="D166" s="214" t="s">
        <v>145</v>
      </c>
      <c r="E166" s="219" t="s">
        <v>21</v>
      </c>
      <c r="F166" s="220" t="s">
        <v>195</v>
      </c>
      <c r="G166" s="218"/>
      <c r="H166" s="221">
        <v>225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145</v>
      </c>
      <c r="AU166" s="227" t="s">
        <v>80</v>
      </c>
      <c r="AV166" s="12" t="s">
        <v>80</v>
      </c>
      <c r="AW166" s="12" t="s">
        <v>35</v>
      </c>
      <c r="AX166" s="12" t="s">
        <v>72</v>
      </c>
      <c r="AY166" s="227" t="s">
        <v>133</v>
      </c>
    </row>
    <row r="167" spans="2:65" s="13" customFormat="1" ht="13.5">
      <c r="B167" s="241"/>
      <c r="C167" s="242"/>
      <c r="D167" s="214" t="s">
        <v>145</v>
      </c>
      <c r="E167" s="243" t="s">
        <v>21</v>
      </c>
      <c r="F167" s="244" t="s">
        <v>170</v>
      </c>
      <c r="G167" s="242"/>
      <c r="H167" s="243" t="s">
        <v>21</v>
      </c>
      <c r="I167" s="245"/>
      <c r="J167" s="242"/>
      <c r="K167" s="242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145</v>
      </c>
      <c r="AU167" s="250" t="s">
        <v>80</v>
      </c>
      <c r="AV167" s="13" t="s">
        <v>76</v>
      </c>
      <c r="AW167" s="13" t="s">
        <v>35</v>
      </c>
      <c r="AX167" s="13" t="s">
        <v>72</v>
      </c>
      <c r="AY167" s="250" t="s">
        <v>133</v>
      </c>
    </row>
    <row r="168" spans="2:65" s="13" customFormat="1" ht="13.5">
      <c r="B168" s="241"/>
      <c r="C168" s="242"/>
      <c r="D168" s="214" t="s">
        <v>145</v>
      </c>
      <c r="E168" s="243" t="s">
        <v>21</v>
      </c>
      <c r="F168" s="244" t="s">
        <v>171</v>
      </c>
      <c r="G168" s="242"/>
      <c r="H168" s="243" t="s">
        <v>21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145</v>
      </c>
      <c r="AU168" s="250" t="s">
        <v>80</v>
      </c>
      <c r="AV168" s="13" t="s">
        <v>76</v>
      </c>
      <c r="AW168" s="13" t="s">
        <v>35</v>
      </c>
      <c r="AX168" s="13" t="s">
        <v>72</v>
      </c>
      <c r="AY168" s="250" t="s">
        <v>133</v>
      </c>
    </row>
    <row r="169" spans="2:65" s="12" customFormat="1" ht="13.5">
      <c r="B169" s="217"/>
      <c r="C169" s="218"/>
      <c r="D169" s="214" t="s">
        <v>145</v>
      </c>
      <c r="E169" s="219" t="s">
        <v>21</v>
      </c>
      <c r="F169" s="220" t="s">
        <v>208</v>
      </c>
      <c r="G169" s="218"/>
      <c r="H169" s="221">
        <v>-112.5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145</v>
      </c>
      <c r="AU169" s="227" t="s">
        <v>80</v>
      </c>
      <c r="AV169" s="12" t="s">
        <v>80</v>
      </c>
      <c r="AW169" s="12" t="s">
        <v>35</v>
      </c>
      <c r="AX169" s="12" t="s">
        <v>72</v>
      </c>
      <c r="AY169" s="227" t="s">
        <v>133</v>
      </c>
    </row>
    <row r="170" spans="2:65" s="1" customFormat="1" ht="16.5" customHeight="1">
      <c r="B170" s="40"/>
      <c r="C170" s="202" t="s">
        <v>235</v>
      </c>
      <c r="D170" s="202" t="s">
        <v>136</v>
      </c>
      <c r="E170" s="203" t="s">
        <v>236</v>
      </c>
      <c r="F170" s="204" t="s">
        <v>237</v>
      </c>
      <c r="G170" s="205" t="s">
        <v>185</v>
      </c>
      <c r="H170" s="206">
        <v>112.5</v>
      </c>
      <c r="I170" s="207"/>
      <c r="J170" s="208">
        <f>ROUND(I170*H170,2)</f>
        <v>0</v>
      </c>
      <c r="K170" s="204" t="s">
        <v>21</v>
      </c>
      <c r="L170" s="60"/>
      <c r="M170" s="209" t="s">
        <v>21</v>
      </c>
      <c r="N170" s="210" t="s">
        <v>43</v>
      </c>
      <c r="O170" s="41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AR170" s="23" t="s">
        <v>141</v>
      </c>
      <c r="AT170" s="23" t="s">
        <v>136</v>
      </c>
      <c r="AU170" s="23" t="s">
        <v>80</v>
      </c>
      <c r="AY170" s="23" t="s">
        <v>133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23" t="s">
        <v>76</v>
      </c>
      <c r="BK170" s="213">
        <f>ROUND(I170*H170,2)</f>
        <v>0</v>
      </c>
      <c r="BL170" s="23" t="s">
        <v>141</v>
      </c>
      <c r="BM170" s="23" t="s">
        <v>238</v>
      </c>
    </row>
    <row r="171" spans="2:65" s="1" customFormat="1" ht="13.5">
      <c r="B171" s="40"/>
      <c r="C171" s="62"/>
      <c r="D171" s="214" t="s">
        <v>143</v>
      </c>
      <c r="E171" s="62"/>
      <c r="F171" s="215" t="s">
        <v>237</v>
      </c>
      <c r="G171" s="62"/>
      <c r="H171" s="62"/>
      <c r="I171" s="171"/>
      <c r="J171" s="62"/>
      <c r="K171" s="62"/>
      <c r="L171" s="60"/>
      <c r="M171" s="216"/>
      <c r="N171" s="41"/>
      <c r="O171" s="41"/>
      <c r="P171" s="41"/>
      <c r="Q171" s="41"/>
      <c r="R171" s="41"/>
      <c r="S171" s="41"/>
      <c r="T171" s="77"/>
      <c r="AT171" s="23" t="s">
        <v>143</v>
      </c>
      <c r="AU171" s="23" t="s">
        <v>80</v>
      </c>
    </row>
    <row r="172" spans="2:65" s="13" customFormat="1" ht="13.5">
      <c r="B172" s="241"/>
      <c r="C172" s="242"/>
      <c r="D172" s="214" t="s">
        <v>145</v>
      </c>
      <c r="E172" s="243" t="s">
        <v>21</v>
      </c>
      <c r="F172" s="244" t="s">
        <v>170</v>
      </c>
      <c r="G172" s="242"/>
      <c r="H172" s="243" t="s">
        <v>21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145</v>
      </c>
      <c r="AU172" s="250" t="s">
        <v>80</v>
      </c>
      <c r="AV172" s="13" t="s">
        <v>76</v>
      </c>
      <c r="AW172" s="13" t="s">
        <v>35</v>
      </c>
      <c r="AX172" s="13" t="s">
        <v>72</v>
      </c>
      <c r="AY172" s="250" t="s">
        <v>133</v>
      </c>
    </row>
    <row r="173" spans="2:65" s="13" customFormat="1" ht="13.5">
      <c r="B173" s="241"/>
      <c r="C173" s="242"/>
      <c r="D173" s="214" t="s">
        <v>145</v>
      </c>
      <c r="E173" s="243" t="s">
        <v>21</v>
      </c>
      <c r="F173" s="244" t="s">
        <v>171</v>
      </c>
      <c r="G173" s="242"/>
      <c r="H173" s="243" t="s">
        <v>21</v>
      </c>
      <c r="I173" s="245"/>
      <c r="J173" s="242"/>
      <c r="K173" s="242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145</v>
      </c>
      <c r="AU173" s="250" t="s">
        <v>80</v>
      </c>
      <c r="AV173" s="13" t="s">
        <v>76</v>
      </c>
      <c r="AW173" s="13" t="s">
        <v>35</v>
      </c>
      <c r="AX173" s="13" t="s">
        <v>72</v>
      </c>
      <c r="AY173" s="250" t="s">
        <v>133</v>
      </c>
    </row>
    <row r="174" spans="2:65" s="12" customFormat="1" ht="13.5">
      <c r="B174" s="217"/>
      <c r="C174" s="218"/>
      <c r="D174" s="214" t="s">
        <v>145</v>
      </c>
      <c r="E174" s="219" t="s">
        <v>21</v>
      </c>
      <c r="F174" s="220" t="s">
        <v>218</v>
      </c>
      <c r="G174" s="218"/>
      <c r="H174" s="221">
        <v>112.5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145</v>
      </c>
      <c r="AU174" s="227" t="s">
        <v>80</v>
      </c>
      <c r="AV174" s="12" t="s">
        <v>80</v>
      </c>
      <c r="AW174" s="12" t="s">
        <v>35</v>
      </c>
      <c r="AX174" s="12" t="s">
        <v>72</v>
      </c>
      <c r="AY174" s="227" t="s">
        <v>133</v>
      </c>
    </row>
    <row r="175" spans="2:65" s="1" customFormat="1" ht="16.5" customHeight="1">
      <c r="B175" s="40"/>
      <c r="C175" s="202" t="s">
        <v>239</v>
      </c>
      <c r="D175" s="202" t="s">
        <v>136</v>
      </c>
      <c r="E175" s="203" t="s">
        <v>240</v>
      </c>
      <c r="F175" s="204" t="s">
        <v>241</v>
      </c>
      <c r="G175" s="205" t="s">
        <v>157</v>
      </c>
      <c r="H175" s="206">
        <v>213.75</v>
      </c>
      <c r="I175" s="207"/>
      <c r="J175" s="208">
        <f>ROUND(I175*H175,2)</f>
        <v>0</v>
      </c>
      <c r="K175" s="204" t="s">
        <v>140</v>
      </c>
      <c r="L175" s="60"/>
      <c r="M175" s="209" t="s">
        <v>21</v>
      </c>
      <c r="N175" s="210" t="s">
        <v>43</v>
      </c>
      <c r="O175" s="41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AR175" s="23" t="s">
        <v>141</v>
      </c>
      <c r="AT175" s="23" t="s">
        <v>136</v>
      </c>
      <c r="AU175" s="23" t="s">
        <v>80</v>
      </c>
      <c r="AY175" s="23" t="s">
        <v>133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23" t="s">
        <v>76</v>
      </c>
      <c r="BK175" s="213">
        <f>ROUND(I175*H175,2)</f>
        <v>0</v>
      </c>
      <c r="BL175" s="23" t="s">
        <v>141</v>
      </c>
      <c r="BM175" s="23" t="s">
        <v>242</v>
      </c>
    </row>
    <row r="176" spans="2:65" s="1" customFormat="1" ht="13.5">
      <c r="B176" s="40"/>
      <c r="C176" s="62"/>
      <c r="D176" s="214" t="s">
        <v>143</v>
      </c>
      <c r="E176" s="62"/>
      <c r="F176" s="215" t="s">
        <v>243</v>
      </c>
      <c r="G176" s="62"/>
      <c r="H176" s="62"/>
      <c r="I176" s="171"/>
      <c r="J176" s="62"/>
      <c r="K176" s="62"/>
      <c r="L176" s="60"/>
      <c r="M176" s="216"/>
      <c r="N176" s="41"/>
      <c r="O176" s="41"/>
      <c r="P176" s="41"/>
      <c r="Q176" s="41"/>
      <c r="R176" s="41"/>
      <c r="S176" s="41"/>
      <c r="T176" s="77"/>
      <c r="AT176" s="23" t="s">
        <v>143</v>
      </c>
      <c r="AU176" s="23" t="s">
        <v>80</v>
      </c>
    </row>
    <row r="177" spans="2:65" s="13" customFormat="1" ht="13.5">
      <c r="B177" s="241"/>
      <c r="C177" s="242"/>
      <c r="D177" s="214" t="s">
        <v>145</v>
      </c>
      <c r="E177" s="243" t="s">
        <v>21</v>
      </c>
      <c r="F177" s="244" t="s">
        <v>170</v>
      </c>
      <c r="G177" s="242"/>
      <c r="H177" s="243" t="s">
        <v>21</v>
      </c>
      <c r="I177" s="245"/>
      <c r="J177" s="242"/>
      <c r="K177" s="242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145</v>
      </c>
      <c r="AU177" s="250" t="s">
        <v>80</v>
      </c>
      <c r="AV177" s="13" t="s">
        <v>76</v>
      </c>
      <c r="AW177" s="13" t="s">
        <v>35</v>
      </c>
      <c r="AX177" s="13" t="s">
        <v>72</v>
      </c>
      <c r="AY177" s="250" t="s">
        <v>133</v>
      </c>
    </row>
    <row r="178" spans="2:65" s="13" customFormat="1" ht="13.5">
      <c r="B178" s="241"/>
      <c r="C178" s="242"/>
      <c r="D178" s="214" t="s">
        <v>145</v>
      </c>
      <c r="E178" s="243" t="s">
        <v>21</v>
      </c>
      <c r="F178" s="244" t="s">
        <v>171</v>
      </c>
      <c r="G178" s="242"/>
      <c r="H178" s="243" t="s">
        <v>21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145</v>
      </c>
      <c r="AU178" s="250" t="s">
        <v>80</v>
      </c>
      <c r="AV178" s="13" t="s">
        <v>76</v>
      </c>
      <c r="AW178" s="13" t="s">
        <v>35</v>
      </c>
      <c r="AX178" s="13" t="s">
        <v>72</v>
      </c>
      <c r="AY178" s="250" t="s">
        <v>133</v>
      </c>
    </row>
    <row r="179" spans="2:65" s="12" customFormat="1" ht="13.5">
      <c r="B179" s="217"/>
      <c r="C179" s="218"/>
      <c r="D179" s="214" t="s">
        <v>145</v>
      </c>
      <c r="E179" s="219" t="s">
        <v>21</v>
      </c>
      <c r="F179" s="220" t="s">
        <v>195</v>
      </c>
      <c r="G179" s="218"/>
      <c r="H179" s="221">
        <v>225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145</v>
      </c>
      <c r="AU179" s="227" t="s">
        <v>80</v>
      </c>
      <c r="AV179" s="12" t="s">
        <v>80</v>
      </c>
      <c r="AW179" s="12" t="s">
        <v>35</v>
      </c>
      <c r="AX179" s="12" t="s">
        <v>72</v>
      </c>
      <c r="AY179" s="227" t="s">
        <v>133</v>
      </c>
    </row>
    <row r="180" spans="2:65" s="13" customFormat="1" ht="13.5">
      <c r="B180" s="241"/>
      <c r="C180" s="242"/>
      <c r="D180" s="214" t="s">
        <v>145</v>
      </c>
      <c r="E180" s="243" t="s">
        <v>21</v>
      </c>
      <c r="F180" s="244" t="s">
        <v>170</v>
      </c>
      <c r="G180" s="242"/>
      <c r="H180" s="243" t="s">
        <v>21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145</v>
      </c>
      <c r="AU180" s="250" t="s">
        <v>80</v>
      </c>
      <c r="AV180" s="13" t="s">
        <v>76</v>
      </c>
      <c r="AW180" s="13" t="s">
        <v>35</v>
      </c>
      <c r="AX180" s="13" t="s">
        <v>72</v>
      </c>
      <c r="AY180" s="250" t="s">
        <v>133</v>
      </c>
    </row>
    <row r="181" spans="2:65" s="13" customFormat="1" ht="13.5">
      <c r="B181" s="241"/>
      <c r="C181" s="242"/>
      <c r="D181" s="214" t="s">
        <v>145</v>
      </c>
      <c r="E181" s="243" t="s">
        <v>21</v>
      </c>
      <c r="F181" s="244" t="s">
        <v>171</v>
      </c>
      <c r="G181" s="242"/>
      <c r="H181" s="243" t="s">
        <v>21</v>
      </c>
      <c r="I181" s="245"/>
      <c r="J181" s="242"/>
      <c r="K181" s="242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145</v>
      </c>
      <c r="AU181" s="250" t="s">
        <v>80</v>
      </c>
      <c r="AV181" s="13" t="s">
        <v>76</v>
      </c>
      <c r="AW181" s="13" t="s">
        <v>35</v>
      </c>
      <c r="AX181" s="13" t="s">
        <v>72</v>
      </c>
      <c r="AY181" s="250" t="s">
        <v>133</v>
      </c>
    </row>
    <row r="182" spans="2:65" s="12" customFormat="1" ht="13.5">
      <c r="B182" s="217"/>
      <c r="C182" s="218"/>
      <c r="D182" s="214" t="s">
        <v>145</v>
      </c>
      <c r="E182" s="219" t="s">
        <v>21</v>
      </c>
      <c r="F182" s="220" t="s">
        <v>208</v>
      </c>
      <c r="G182" s="218"/>
      <c r="H182" s="221">
        <v>-112.5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145</v>
      </c>
      <c r="AU182" s="227" t="s">
        <v>80</v>
      </c>
      <c r="AV182" s="12" t="s">
        <v>80</v>
      </c>
      <c r="AW182" s="12" t="s">
        <v>35</v>
      </c>
      <c r="AX182" s="12" t="s">
        <v>72</v>
      </c>
      <c r="AY182" s="227" t="s">
        <v>133</v>
      </c>
    </row>
    <row r="183" spans="2:65" s="12" customFormat="1" ht="13.5">
      <c r="B183" s="217"/>
      <c r="C183" s="218"/>
      <c r="D183" s="214" t="s">
        <v>145</v>
      </c>
      <c r="E183" s="218"/>
      <c r="F183" s="220" t="s">
        <v>244</v>
      </c>
      <c r="G183" s="218"/>
      <c r="H183" s="221">
        <v>213.75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145</v>
      </c>
      <c r="AU183" s="227" t="s">
        <v>80</v>
      </c>
      <c r="AV183" s="12" t="s">
        <v>80</v>
      </c>
      <c r="AW183" s="12" t="s">
        <v>6</v>
      </c>
      <c r="AX183" s="12" t="s">
        <v>76</v>
      </c>
      <c r="AY183" s="227" t="s">
        <v>133</v>
      </c>
    </row>
    <row r="184" spans="2:65" s="1" customFormat="1" ht="16.5" customHeight="1">
      <c r="B184" s="40"/>
      <c r="C184" s="202" t="s">
        <v>10</v>
      </c>
      <c r="D184" s="202" t="s">
        <v>136</v>
      </c>
      <c r="E184" s="203" t="s">
        <v>245</v>
      </c>
      <c r="F184" s="204" t="s">
        <v>246</v>
      </c>
      <c r="G184" s="205" t="s">
        <v>167</v>
      </c>
      <c r="H184" s="206">
        <v>1275</v>
      </c>
      <c r="I184" s="207"/>
      <c r="J184" s="208">
        <f>ROUND(I184*H184,2)</f>
        <v>0</v>
      </c>
      <c r="K184" s="204" t="s">
        <v>140</v>
      </c>
      <c r="L184" s="60"/>
      <c r="M184" s="209" t="s">
        <v>21</v>
      </c>
      <c r="N184" s="210" t="s">
        <v>43</v>
      </c>
      <c r="O184" s="41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AR184" s="23" t="s">
        <v>141</v>
      </c>
      <c r="AT184" s="23" t="s">
        <v>136</v>
      </c>
      <c r="AU184" s="23" t="s">
        <v>80</v>
      </c>
      <c r="AY184" s="23" t="s">
        <v>133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23" t="s">
        <v>76</v>
      </c>
      <c r="BK184" s="213">
        <f>ROUND(I184*H184,2)</f>
        <v>0</v>
      </c>
      <c r="BL184" s="23" t="s">
        <v>141</v>
      </c>
      <c r="BM184" s="23" t="s">
        <v>247</v>
      </c>
    </row>
    <row r="185" spans="2:65" s="1" customFormat="1" ht="13.5">
      <c r="B185" s="40"/>
      <c r="C185" s="62"/>
      <c r="D185" s="214" t="s">
        <v>143</v>
      </c>
      <c r="E185" s="62"/>
      <c r="F185" s="215" t="s">
        <v>248</v>
      </c>
      <c r="G185" s="62"/>
      <c r="H185" s="62"/>
      <c r="I185" s="171"/>
      <c r="J185" s="62"/>
      <c r="K185" s="62"/>
      <c r="L185" s="60"/>
      <c r="M185" s="216"/>
      <c r="N185" s="41"/>
      <c r="O185" s="41"/>
      <c r="P185" s="41"/>
      <c r="Q185" s="41"/>
      <c r="R185" s="41"/>
      <c r="S185" s="41"/>
      <c r="T185" s="77"/>
      <c r="AT185" s="23" t="s">
        <v>143</v>
      </c>
      <c r="AU185" s="23" t="s">
        <v>80</v>
      </c>
    </row>
    <row r="186" spans="2:65" s="13" customFormat="1" ht="13.5">
      <c r="B186" s="241"/>
      <c r="C186" s="242"/>
      <c r="D186" s="214" t="s">
        <v>145</v>
      </c>
      <c r="E186" s="243" t="s">
        <v>21</v>
      </c>
      <c r="F186" s="244" t="s">
        <v>170</v>
      </c>
      <c r="G186" s="242"/>
      <c r="H186" s="243" t="s">
        <v>21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145</v>
      </c>
      <c r="AU186" s="250" t="s">
        <v>80</v>
      </c>
      <c r="AV186" s="13" t="s">
        <v>76</v>
      </c>
      <c r="AW186" s="13" t="s">
        <v>35</v>
      </c>
      <c r="AX186" s="13" t="s">
        <v>72</v>
      </c>
      <c r="AY186" s="250" t="s">
        <v>133</v>
      </c>
    </row>
    <row r="187" spans="2:65" s="13" customFormat="1" ht="13.5">
      <c r="B187" s="241"/>
      <c r="C187" s="242"/>
      <c r="D187" s="214" t="s">
        <v>145</v>
      </c>
      <c r="E187" s="243" t="s">
        <v>21</v>
      </c>
      <c r="F187" s="244" t="s">
        <v>171</v>
      </c>
      <c r="G187" s="242"/>
      <c r="H187" s="243" t="s">
        <v>21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145</v>
      </c>
      <c r="AU187" s="250" t="s">
        <v>80</v>
      </c>
      <c r="AV187" s="13" t="s">
        <v>76</v>
      </c>
      <c r="AW187" s="13" t="s">
        <v>35</v>
      </c>
      <c r="AX187" s="13" t="s">
        <v>72</v>
      </c>
      <c r="AY187" s="250" t="s">
        <v>133</v>
      </c>
    </row>
    <row r="188" spans="2:65" s="12" customFormat="1" ht="13.5">
      <c r="B188" s="217"/>
      <c r="C188" s="218"/>
      <c r="D188" s="214" t="s">
        <v>145</v>
      </c>
      <c r="E188" s="219" t="s">
        <v>21</v>
      </c>
      <c r="F188" s="220" t="s">
        <v>249</v>
      </c>
      <c r="G188" s="218"/>
      <c r="H188" s="221">
        <v>375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145</v>
      </c>
      <c r="AU188" s="227" t="s">
        <v>80</v>
      </c>
      <c r="AV188" s="12" t="s">
        <v>80</v>
      </c>
      <c r="AW188" s="12" t="s">
        <v>35</v>
      </c>
      <c r="AX188" s="12" t="s">
        <v>72</v>
      </c>
      <c r="AY188" s="227" t="s">
        <v>133</v>
      </c>
    </row>
    <row r="189" spans="2:65" s="12" customFormat="1" ht="13.5">
      <c r="B189" s="217"/>
      <c r="C189" s="218"/>
      <c r="D189" s="214" t="s">
        <v>145</v>
      </c>
      <c r="E189" s="219" t="s">
        <v>21</v>
      </c>
      <c r="F189" s="220" t="s">
        <v>250</v>
      </c>
      <c r="G189" s="218"/>
      <c r="H189" s="221">
        <v>900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145</v>
      </c>
      <c r="AU189" s="227" t="s">
        <v>80</v>
      </c>
      <c r="AV189" s="12" t="s">
        <v>80</v>
      </c>
      <c r="AW189" s="12" t="s">
        <v>35</v>
      </c>
      <c r="AX189" s="12" t="s">
        <v>72</v>
      </c>
      <c r="AY189" s="227" t="s">
        <v>133</v>
      </c>
    </row>
    <row r="190" spans="2:65" s="1" customFormat="1" ht="16.5" customHeight="1">
      <c r="B190" s="40"/>
      <c r="C190" s="202" t="s">
        <v>251</v>
      </c>
      <c r="D190" s="202" t="s">
        <v>136</v>
      </c>
      <c r="E190" s="203" t="s">
        <v>252</v>
      </c>
      <c r="F190" s="204" t="s">
        <v>253</v>
      </c>
      <c r="G190" s="205" t="s">
        <v>167</v>
      </c>
      <c r="H190" s="206">
        <v>525</v>
      </c>
      <c r="I190" s="207"/>
      <c r="J190" s="208">
        <f>ROUND(I190*H190,2)</f>
        <v>0</v>
      </c>
      <c r="K190" s="204" t="s">
        <v>140</v>
      </c>
      <c r="L190" s="60"/>
      <c r="M190" s="209" t="s">
        <v>21</v>
      </c>
      <c r="N190" s="210" t="s">
        <v>43</v>
      </c>
      <c r="O190" s="41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AR190" s="23" t="s">
        <v>141</v>
      </c>
      <c r="AT190" s="23" t="s">
        <v>136</v>
      </c>
      <c r="AU190" s="23" t="s">
        <v>80</v>
      </c>
      <c r="AY190" s="23" t="s">
        <v>133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23" t="s">
        <v>76</v>
      </c>
      <c r="BK190" s="213">
        <f>ROUND(I190*H190,2)</f>
        <v>0</v>
      </c>
      <c r="BL190" s="23" t="s">
        <v>141</v>
      </c>
      <c r="BM190" s="23" t="s">
        <v>254</v>
      </c>
    </row>
    <row r="191" spans="2:65" s="1" customFormat="1" ht="13.5">
      <c r="B191" s="40"/>
      <c r="C191" s="62"/>
      <c r="D191" s="214" t="s">
        <v>143</v>
      </c>
      <c r="E191" s="62"/>
      <c r="F191" s="215" t="s">
        <v>255</v>
      </c>
      <c r="G191" s="62"/>
      <c r="H191" s="62"/>
      <c r="I191" s="171"/>
      <c r="J191" s="62"/>
      <c r="K191" s="62"/>
      <c r="L191" s="60"/>
      <c r="M191" s="216"/>
      <c r="N191" s="41"/>
      <c r="O191" s="41"/>
      <c r="P191" s="41"/>
      <c r="Q191" s="41"/>
      <c r="R191" s="41"/>
      <c r="S191" s="41"/>
      <c r="T191" s="77"/>
      <c r="AT191" s="23" t="s">
        <v>143</v>
      </c>
      <c r="AU191" s="23" t="s">
        <v>80</v>
      </c>
    </row>
    <row r="192" spans="2:65" s="13" customFormat="1" ht="13.5">
      <c r="B192" s="241"/>
      <c r="C192" s="242"/>
      <c r="D192" s="214" t="s">
        <v>145</v>
      </c>
      <c r="E192" s="243" t="s">
        <v>21</v>
      </c>
      <c r="F192" s="244" t="s">
        <v>170</v>
      </c>
      <c r="G192" s="242"/>
      <c r="H192" s="243" t="s">
        <v>21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145</v>
      </c>
      <c r="AU192" s="250" t="s">
        <v>80</v>
      </c>
      <c r="AV192" s="13" t="s">
        <v>76</v>
      </c>
      <c r="AW192" s="13" t="s">
        <v>35</v>
      </c>
      <c r="AX192" s="13" t="s">
        <v>72</v>
      </c>
      <c r="AY192" s="250" t="s">
        <v>133</v>
      </c>
    </row>
    <row r="193" spans="2:65" s="13" customFormat="1" ht="13.5">
      <c r="B193" s="241"/>
      <c r="C193" s="242"/>
      <c r="D193" s="214" t="s">
        <v>145</v>
      </c>
      <c r="E193" s="243" t="s">
        <v>21</v>
      </c>
      <c r="F193" s="244" t="s">
        <v>171</v>
      </c>
      <c r="G193" s="242"/>
      <c r="H193" s="243" t="s">
        <v>21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145</v>
      </c>
      <c r="AU193" s="250" t="s">
        <v>80</v>
      </c>
      <c r="AV193" s="13" t="s">
        <v>76</v>
      </c>
      <c r="AW193" s="13" t="s">
        <v>35</v>
      </c>
      <c r="AX193" s="13" t="s">
        <v>72</v>
      </c>
      <c r="AY193" s="250" t="s">
        <v>133</v>
      </c>
    </row>
    <row r="194" spans="2:65" s="12" customFormat="1" ht="13.5">
      <c r="B194" s="217"/>
      <c r="C194" s="218"/>
      <c r="D194" s="214" t="s">
        <v>145</v>
      </c>
      <c r="E194" s="219" t="s">
        <v>21</v>
      </c>
      <c r="F194" s="220" t="s">
        <v>256</v>
      </c>
      <c r="G194" s="218"/>
      <c r="H194" s="221">
        <v>525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145</v>
      </c>
      <c r="AU194" s="227" t="s">
        <v>80</v>
      </c>
      <c r="AV194" s="12" t="s">
        <v>80</v>
      </c>
      <c r="AW194" s="12" t="s">
        <v>35</v>
      </c>
      <c r="AX194" s="12" t="s">
        <v>72</v>
      </c>
      <c r="AY194" s="227" t="s">
        <v>133</v>
      </c>
    </row>
    <row r="195" spans="2:65" s="11" customFormat="1" ht="29.85" customHeight="1">
      <c r="B195" s="186"/>
      <c r="C195" s="187"/>
      <c r="D195" s="188" t="s">
        <v>71</v>
      </c>
      <c r="E195" s="200" t="s">
        <v>189</v>
      </c>
      <c r="F195" s="200" t="s">
        <v>257</v>
      </c>
      <c r="G195" s="187"/>
      <c r="H195" s="187"/>
      <c r="I195" s="190"/>
      <c r="J195" s="201">
        <f>BK195</f>
        <v>0</v>
      </c>
      <c r="K195" s="187"/>
      <c r="L195" s="192"/>
      <c r="M195" s="193"/>
      <c r="N195" s="194"/>
      <c r="O195" s="194"/>
      <c r="P195" s="195">
        <f>SUM(P196:P253)</f>
        <v>0</v>
      </c>
      <c r="Q195" s="194"/>
      <c r="R195" s="195">
        <f>SUM(R196:R253)</f>
        <v>749.11099999999999</v>
      </c>
      <c r="S195" s="194"/>
      <c r="T195" s="196">
        <f>SUM(T196:T253)</f>
        <v>0</v>
      </c>
      <c r="AR195" s="197" t="s">
        <v>76</v>
      </c>
      <c r="AT195" s="198" t="s">
        <v>71</v>
      </c>
      <c r="AU195" s="198" t="s">
        <v>76</v>
      </c>
      <c r="AY195" s="197" t="s">
        <v>133</v>
      </c>
      <c r="BK195" s="199">
        <f>SUM(BK196:BK253)</f>
        <v>0</v>
      </c>
    </row>
    <row r="196" spans="2:65" s="1" customFormat="1" ht="25.5" customHeight="1">
      <c r="B196" s="40"/>
      <c r="C196" s="202" t="s">
        <v>258</v>
      </c>
      <c r="D196" s="202" t="s">
        <v>136</v>
      </c>
      <c r="E196" s="203" t="s">
        <v>259</v>
      </c>
      <c r="F196" s="204" t="s">
        <v>260</v>
      </c>
      <c r="G196" s="205" t="s">
        <v>167</v>
      </c>
      <c r="H196" s="206">
        <v>450</v>
      </c>
      <c r="I196" s="207"/>
      <c r="J196" s="208">
        <f>ROUND(I196*H196,2)</f>
        <v>0</v>
      </c>
      <c r="K196" s="204" t="s">
        <v>140</v>
      </c>
      <c r="L196" s="60"/>
      <c r="M196" s="209" t="s">
        <v>21</v>
      </c>
      <c r="N196" s="210" t="s">
        <v>43</v>
      </c>
      <c r="O196" s="41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AR196" s="23" t="s">
        <v>141</v>
      </c>
      <c r="AT196" s="23" t="s">
        <v>136</v>
      </c>
      <c r="AU196" s="23" t="s">
        <v>80</v>
      </c>
      <c r="AY196" s="23" t="s">
        <v>133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23" t="s">
        <v>76</v>
      </c>
      <c r="BK196" s="213">
        <f>ROUND(I196*H196,2)</f>
        <v>0</v>
      </c>
      <c r="BL196" s="23" t="s">
        <v>141</v>
      </c>
      <c r="BM196" s="23" t="s">
        <v>261</v>
      </c>
    </row>
    <row r="197" spans="2:65" s="1" customFormat="1" ht="40.5">
      <c r="B197" s="40"/>
      <c r="C197" s="62"/>
      <c r="D197" s="214" t="s">
        <v>143</v>
      </c>
      <c r="E197" s="62"/>
      <c r="F197" s="215" t="s">
        <v>262</v>
      </c>
      <c r="G197" s="62"/>
      <c r="H197" s="62"/>
      <c r="I197" s="171"/>
      <c r="J197" s="62"/>
      <c r="K197" s="62"/>
      <c r="L197" s="60"/>
      <c r="M197" s="216"/>
      <c r="N197" s="41"/>
      <c r="O197" s="41"/>
      <c r="P197" s="41"/>
      <c r="Q197" s="41"/>
      <c r="R197" s="41"/>
      <c r="S197" s="41"/>
      <c r="T197" s="77"/>
      <c r="AT197" s="23" t="s">
        <v>143</v>
      </c>
      <c r="AU197" s="23" t="s">
        <v>80</v>
      </c>
    </row>
    <row r="198" spans="2:65" s="13" customFormat="1" ht="13.5">
      <c r="B198" s="241"/>
      <c r="C198" s="242"/>
      <c r="D198" s="214" t="s">
        <v>145</v>
      </c>
      <c r="E198" s="243" t="s">
        <v>21</v>
      </c>
      <c r="F198" s="244" t="s">
        <v>170</v>
      </c>
      <c r="G198" s="242"/>
      <c r="H198" s="243" t="s">
        <v>21</v>
      </c>
      <c r="I198" s="245"/>
      <c r="J198" s="242"/>
      <c r="K198" s="242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145</v>
      </c>
      <c r="AU198" s="250" t="s">
        <v>80</v>
      </c>
      <c r="AV198" s="13" t="s">
        <v>76</v>
      </c>
      <c r="AW198" s="13" t="s">
        <v>35</v>
      </c>
      <c r="AX198" s="13" t="s">
        <v>72</v>
      </c>
      <c r="AY198" s="250" t="s">
        <v>133</v>
      </c>
    </row>
    <row r="199" spans="2:65" s="13" customFormat="1" ht="13.5">
      <c r="B199" s="241"/>
      <c r="C199" s="242"/>
      <c r="D199" s="214" t="s">
        <v>145</v>
      </c>
      <c r="E199" s="243" t="s">
        <v>21</v>
      </c>
      <c r="F199" s="244" t="s">
        <v>171</v>
      </c>
      <c r="G199" s="242"/>
      <c r="H199" s="243" t="s">
        <v>21</v>
      </c>
      <c r="I199" s="245"/>
      <c r="J199" s="242"/>
      <c r="K199" s="242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145</v>
      </c>
      <c r="AU199" s="250" t="s">
        <v>80</v>
      </c>
      <c r="AV199" s="13" t="s">
        <v>76</v>
      </c>
      <c r="AW199" s="13" t="s">
        <v>35</v>
      </c>
      <c r="AX199" s="13" t="s">
        <v>72</v>
      </c>
      <c r="AY199" s="250" t="s">
        <v>133</v>
      </c>
    </row>
    <row r="200" spans="2:65" s="12" customFormat="1" ht="13.5">
      <c r="B200" s="217"/>
      <c r="C200" s="218"/>
      <c r="D200" s="214" t="s">
        <v>145</v>
      </c>
      <c r="E200" s="219" t="s">
        <v>21</v>
      </c>
      <c r="F200" s="220" t="s">
        <v>263</v>
      </c>
      <c r="G200" s="218"/>
      <c r="H200" s="221">
        <v>450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145</v>
      </c>
      <c r="AU200" s="227" t="s">
        <v>80</v>
      </c>
      <c r="AV200" s="12" t="s">
        <v>80</v>
      </c>
      <c r="AW200" s="12" t="s">
        <v>35</v>
      </c>
      <c r="AX200" s="12" t="s">
        <v>72</v>
      </c>
      <c r="AY200" s="227" t="s">
        <v>133</v>
      </c>
    </row>
    <row r="201" spans="2:65" s="1" customFormat="1" ht="16.5" customHeight="1">
      <c r="B201" s="40"/>
      <c r="C201" s="228" t="s">
        <v>264</v>
      </c>
      <c r="D201" s="228" t="s">
        <v>147</v>
      </c>
      <c r="E201" s="229" t="s">
        <v>265</v>
      </c>
      <c r="F201" s="230" t="s">
        <v>266</v>
      </c>
      <c r="G201" s="231" t="s">
        <v>157</v>
      </c>
      <c r="H201" s="232">
        <v>5.9630000000000001</v>
      </c>
      <c r="I201" s="233"/>
      <c r="J201" s="234">
        <f>ROUND(I201*H201,2)</f>
        <v>0</v>
      </c>
      <c r="K201" s="230" t="s">
        <v>140</v>
      </c>
      <c r="L201" s="235"/>
      <c r="M201" s="236" t="s">
        <v>21</v>
      </c>
      <c r="N201" s="237" t="s">
        <v>43</v>
      </c>
      <c r="O201" s="41"/>
      <c r="P201" s="211">
        <f>O201*H201</f>
        <v>0</v>
      </c>
      <c r="Q201" s="211">
        <v>1</v>
      </c>
      <c r="R201" s="211">
        <f>Q201*H201</f>
        <v>5.9630000000000001</v>
      </c>
      <c r="S201" s="211">
        <v>0</v>
      </c>
      <c r="T201" s="212">
        <f>S201*H201</f>
        <v>0</v>
      </c>
      <c r="AR201" s="23" t="s">
        <v>150</v>
      </c>
      <c r="AT201" s="23" t="s">
        <v>147</v>
      </c>
      <c r="AU201" s="23" t="s">
        <v>80</v>
      </c>
      <c r="AY201" s="23" t="s">
        <v>133</v>
      </c>
      <c r="BE201" s="213">
        <f>IF(N201="základní",J201,0)</f>
        <v>0</v>
      </c>
      <c r="BF201" s="213">
        <f>IF(N201="snížená",J201,0)</f>
        <v>0</v>
      </c>
      <c r="BG201" s="213">
        <f>IF(N201="zákl. přenesená",J201,0)</f>
        <v>0</v>
      </c>
      <c r="BH201" s="213">
        <f>IF(N201="sníž. přenesená",J201,0)</f>
        <v>0</v>
      </c>
      <c r="BI201" s="213">
        <f>IF(N201="nulová",J201,0)</f>
        <v>0</v>
      </c>
      <c r="BJ201" s="23" t="s">
        <v>76</v>
      </c>
      <c r="BK201" s="213">
        <f>ROUND(I201*H201,2)</f>
        <v>0</v>
      </c>
      <c r="BL201" s="23" t="s">
        <v>141</v>
      </c>
      <c r="BM201" s="23" t="s">
        <v>267</v>
      </c>
    </row>
    <row r="202" spans="2:65" s="1" customFormat="1" ht="13.5">
      <c r="B202" s="40"/>
      <c r="C202" s="62"/>
      <c r="D202" s="214" t="s">
        <v>143</v>
      </c>
      <c r="E202" s="62"/>
      <c r="F202" s="215" t="s">
        <v>266</v>
      </c>
      <c r="G202" s="62"/>
      <c r="H202" s="62"/>
      <c r="I202" s="171"/>
      <c r="J202" s="62"/>
      <c r="K202" s="62"/>
      <c r="L202" s="60"/>
      <c r="M202" s="216"/>
      <c r="N202" s="41"/>
      <c r="O202" s="41"/>
      <c r="P202" s="41"/>
      <c r="Q202" s="41"/>
      <c r="R202" s="41"/>
      <c r="S202" s="41"/>
      <c r="T202" s="77"/>
      <c r="AT202" s="23" t="s">
        <v>143</v>
      </c>
      <c r="AU202" s="23" t="s">
        <v>80</v>
      </c>
    </row>
    <row r="203" spans="2:65" s="13" customFormat="1" ht="13.5">
      <c r="B203" s="241"/>
      <c r="C203" s="242"/>
      <c r="D203" s="214" t="s">
        <v>145</v>
      </c>
      <c r="E203" s="243" t="s">
        <v>21</v>
      </c>
      <c r="F203" s="244" t="s">
        <v>170</v>
      </c>
      <c r="G203" s="242"/>
      <c r="H203" s="243" t="s">
        <v>21</v>
      </c>
      <c r="I203" s="245"/>
      <c r="J203" s="242"/>
      <c r="K203" s="242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145</v>
      </c>
      <c r="AU203" s="250" t="s">
        <v>80</v>
      </c>
      <c r="AV203" s="13" t="s">
        <v>76</v>
      </c>
      <c r="AW203" s="13" t="s">
        <v>35</v>
      </c>
      <c r="AX203" s="13" t="s">
        <v>72</v>
      </c>
      <c r="AY203" s="250" t="s">
        <v>133</v>
      </c>
    </row>
    <row r="204" spans="2:65" s="13" customFormat="1" ht="13.5">
      <c r="B204" s="241"/>
      <c r="C204" s="242"/>
      <c r="D204" s="214" t="s">
        <v>145</v>
      </c>
      <c r="E204" s="243" t="s">
        <v>21</v>
      </c>
      <c r="F204" s="244" t="s">
        <v>171</v>
      </c>
      <c r="G204" s="242"/>
      <c r="H204" s="243" t="s">
        <v>21</v>
      </c>
      <c r="I204" s="245"/>
      <c r="J204" s="242"/>
      <c r="K204" s="242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145</v>
      </c>
      <c r="AU204" s="250" t="s">
        <v>80</v>
      </c>
      <c r="AV204" s="13" t="s">
        <v>76</v>
      </c>
      <c r="AW204" s="13" t="s">
        <v>35</v>
      </c>
      <c r="AX204" s="13" t="s">
        <v>72</v>
      </c>
      <c r="AY204" s="250" t="s">
        <v>133</v>
      </c>
    </row>
    <row r="205" spans="2:65" s="12" customFormat="1" ht="13.5">
      <c r="B205" s="217"/>
      <c r="C205" s="218"/>
      <c r="D205" s="214" t="s">
        <v>145</v>
      </c>
      <c r="E205" s="219" t="s">
        <v>21</v>
      </c>
      <c r="F205" s="220" t="s">
        <v>268</v>
      </c>
      <c r="G205" s="218"/>
      <c r="H205" s="221">
        <v>5.9630000000000001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145</v>
      </c>
      <c r="AU205" s="227" t="s">
        <v>80</v>
      </c>
      <c r="AV205" s="12" t="s">
        <v>80</v>
      </c>
      <c r="AW205" s="12" t="s">
        <v>35</v>
      </c>
      <c r="AX205" s="12" t="s">
        <v>72</v>
      </c>
      <c r="AY205" s="227" t="s">
        <v>133</v>
      </c>
    </row>
    <row r="206" spans="2:65" s="1" customFormat="1" ht="16.5" customHeight="1">
      <c r="B206" s="40"/>
      <c r="C206" s="202" t="s">
        <v>269</v>
      </c>
      <c r="D206" s="202" t="s">
        <v>136</v>
      </c>
      <c r="E206" s="203" t="s">
        <v>270</v>
      </c>
      <c r="F206" s="204" t="s">
        <v>271</v>
      </c>
      <c r="G206" s="205" t="s">
        <v>167</v>
      </c>
      <c r="H206" s="206">
        <v>900</v>
      </c>
      <c r="I206" s="207"/>
      <c r="J206" s="208">
        <f>ROUND(I206*H206,2)</f>
        <v>0</v>
      </c>
      <c r="K206" s="204" t="s">
        <v>21</v>
      </c>
      <c r="L206" s="60"/>
      <c r="M206" s="209" t="s">
        <v>21</v>
      </c>
      <c r="N206" s="210" t="s">
        <v>43</v>
      </c>
      <c r="O206" s="41"/>
      <c r="P206" s="211">
        <f>O206*H206</f>
        <v>0</v>
      </c>
      <c r="Q206" s="211">
        <v>0.18</v>
      </c>
      <c r="R206" s="211">
        <f>Q206*H206</f>
        <v>162</v>
      </c>
      <c r="S206" s="211">
        <v>0</v>
      </c>
      <c r="T206" s="212">
        <f>S206*H206</f>
        <v>0</v>
      </c>
      <c r="AR206" s="23" t="s">
        <v>141</v>
      </c>
      <c r="AT206" s="23" t="s">
        <v>136</v>
      </c>
      <c r="AU206" s="23" t="s">
        <v>80</v>
      </c>
      <c r="AY206" s="23" t="s">
        <v>133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23" t="s">
        <v>76</v>
      </c>
      <c r="BK206" s="213">
        <f>ROUND(I206*H206,2)</f>
        <v>0</v>
      </c>
      <c r="BL206" s="23" t="s">
        <v>141</v>
      </c>
      <c r="BM206" s="23" t="s">
        <v>272</v>
      </c>
    </row>
    <row r="207" spans="2:65" s="1" customFormat="1" ht="27">
      <c r="B207" s="40"/>
      <c r="C207" s="62"/>
      <c r="D207" s="214" t="s">
        <v>143</v>
      </c>
      <c r="E207" s="62"/>
      <c r="F207" s="215" t="s">
        <v>273</v>
      </c>
      <c r="G207" s="62"/>
      <c r="H207" s="62"/>
      <c r="I207" s="171"/>
      <c r="J207" s="62"/>
      <c r="K207" s="62"/>
      <c r="L207" s="60"/>
      <c r="M207" s="216"/>
      <c r="N207" s="41"/>
      <c r="O207" s="41"/>
      <c r="P207" s="41"/>
      <c r="Q207" s="41"/>
      <c r="R207" s="41"/>
      <c r="S207" s="41"/>
      <c r="T207" s="77"/>
      <c r="AT207" s="23" t="s">
        <v>143</v>
      </c>
      <c r="AU207" s="23" t="s">
        <v>80</v>
      </c>
    </row>
    <row r="208" spans="2:65" s="1" customFormat="1" ht="27">
      <c r="B208" s="40"/>
      <c r="C208" s="62"/>
      <c r="D208" s="214" t="s">
        <v>274</v>
      </c>
      <c r="E208" s="62"/>
      <c r="F208" s="251" t="s">
        <v>275</v>
      </c>
      <c r="G208" s="62"/>
      <c r="H208" s="62"/>
      <c r="I208" s="171"/>
      <c r="J208" s="62"/>
      <c r="K208" s="62"/>
      <c r="L208" s="60"/>
      <c r="M208" s="216"/>
      <c r="N208" s="41"/>
      <c r="O208" s="41"/>
      <c r="P208" s="41"/>
      <c r="Q208" s="41"/>
      <c r="R208" s="41"/>
      <c r="S208" s="41"/>
      <c r="T208" s="77"/>
      <c r="AT208" s="23" t="s">
        <v>274</v>
      </c>
      <c r="AU208" s="23" t="s">
        <v>80</v>
      </c>
    </row>
    <row r="209" spans="2:65" s="13" customFormat="1" ht="13.5">
      <c r="B209" s="241"/>
      <c r="C209" s="242"/>
      <c r="D209" s="214" t="s">
        <v>145</v>
      </c>
      <c r="E209" s="243" t="s">
        <v>21</v>
      </c>
      <c r="F209" s="244" t="s">
        <v>170</v>
      </c>
      <c r="G209" s="242"/>
      <c r="H209" s="243" t="s">
        <v>21</v>
      </c>
      <c r="I209" s="245"/>
      <c r="J209" s="242"/>
      <c r="K209" s="242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145</v>
      </c>
      <c r="AU209" s="250" t="s">
        <v>80</v>
      </c>
      <c r="AV209" s="13" t="s">
        <v>76</v>
      </c>
      <c r="AW209" s="13" t="s">
        <v>35</v>
      </c>
      <c r="AX209" s="13" t="s">
        <v>72</v>
      </c>
      <c r="AY209" s="250" t="s">
        <v>133</v>
      </c>
    </row>
    <row r="210" spans="2:65" s="13" customFormat="1" ht="13.5">
      <c r="B210" s="241"/>
      <c r="C210" s="242"/>
      <c r="D210" s="214" t="s">
        <v>145</v>
      </c>
      <c r="E210" s="243" t="s">
        <v>21</v>
      </c>
      <c r="F210" s="244" t="s">
        <v>171</v>
      </c>
      <c r="G210" s="242"/>
      <c r="H210" s="243" t="s">
        <v>21</v>
      </c>
      <c r="I210" s="245"/>
      <c r="J210" s="242"/>
      <c r="K210" s="242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145</v>
      </c>
      <c r="AU210" s="250" t="s">
        <v>80</v>
      </c>
      <c r="AV210" s="13" t="s">
        <v>76</v>
      </c>
      <c r="AW210" s="13" t="s">
        <v>35</v>
      </c>
      <c r="AX210" s="13" t="s">
        <v>72</v>
      </c>
      <c r="AY210" s="250" t="s">
        <v>133</v>
      </c>
    </row>
    <row r="211" spans="2:65" s="12" customFormat="1" ht="13.5">
      <c r="B211" s="217"/>
      <c r="C211" s="218"/>
      <c r="D211" s="214" t="s">
        <v>145</v>
      </c>
      <c r="E211" s="219" t="s">
        <v>21</v>
      </c>
      <c r="F211" s="220" t="s">
        <v>276</v>
      </c>
      <c r="G211" s="218"/>
      <c r="H211" s="221">
        <v>900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145</v>
      </c>
      <c r="AU211" s="227" t="s">
        <v>80</v>
      </c>
      <c r="AV211" s="12" t="s">
        <v>80</v>
      </c>
      <c r="AW211" s="12" t="s">
        <v>35</v>
      </c>
      <c r="AX211" s="12" t="s">
        <v>72</v>
      </c>
      <c r="AY211" s="227" t="s">
        <v>133</v>
      </c>
    </row>
    <row r="212" spans="2:65" s="1" customFormat="1" ht="25.5" customHeight="1">
      <c r="B212" s="40"/>
      <c r="C212" s="202" t="s">
        <v>277</v>
      </c>
      <c r="D212" s="202" t="s">
        <v>136</v>
      </c>
      <c r="E212" s="203" t="s">
        <v>278</v>
      </c>
      <c r="F212" s="204" t="s">
        <v>279</v>
      </c>
      <c r="G212" s="205" t="s">
        <v>167</v>
      </c>
      <c r="H212" s="206">
        <v>900</v>
      </c>
      <c r="I212" s="207"/>
      <c r="J212" s="208">
        <f>ROUND(I212*H212,2)</f>
        <v>0</v>
      </c>
      <c r="K212" s="204" t="s">
        <v>140</v>
      </c>
      <c r="L212" s="60"/>
      <c r="M212" s="209" t="s">
        <v>21</v>
      </c>
      <c r="N212" s="210" t="s">
        <v>43</v>
      </c>
      <c r="O212" s="41"/>
      <c r="P212" s="211">
        <f>O212*H212</f>
        <v>0</v>
      </c>
      <c r="Q212" s="211">
        <v>0.23737</v>
      </c>
      <c r="R212" s="211">
        <f>Q212*H212</f>
        <v>213.63300000000001</v>
      </c>
      <c r="S212" s="211">
        <v>0</v>
      </c>
      <c r="T212" s="212">
        <f>S212*H212</f>
        <v>0</v>
      </c>
      <c r="AR212" s="23" t="s">
        <v>141</v>
      </c>
      <c r="AT212" s="23" t="s">
        <v>136</v>
      </c>
      <c r="AU212" s="23" t="s">
        <v>80</v>
      </c>
      <c r="AY212" s="23" t="s">
        <v>133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3" t="s">
        <v>76</v>
      </c>
      <c r="BK212" s="213">
        <f>ROUND(I212*H212,2)</f>
        <v>0</v>
      </c>
      <c r="BL212" s="23" t="s">
        <v>141</v>
      </c>
      <c r="BM212" s="23" t="s">
        <v>280</v>
      </c>
    </row>
    <row r="213" spans="2:65" s="1" customFormat="1" ht="27">
      <c r="B213" s="40"/>
      <c r="C213" s="62"/>
      <c r="D213" s="214" t="s">
        <v>143</v>
      </c>
      <c r="E213" s="62"/>
      <c r="F213" s="215" t="s">
        <v>281</v>
      </c>
      <c r="G213" s="62"/>
      <c r="H213" s="62"/>
      <c r="I213" s="171"/>
      <c r="J213" s="62"/>
      <c r="K213" s="62"/>
      <c r="L213" s="60"/>
      <c r="M213" s="216"/>
      <c r="N213" s="41"/>
      <c r="O213" s="41"/>
      <c r="P213" s="41"/>
      <c r="Q213" s="41"/>
      <c r="R213" s="41"/>
      <c r="S213" s="41"/>
      <c r="T213" s="77"/>
      <c r="AT213" s="23" t="s">
        <v>143</v>
      </c>
      <c r="AU213" s="23" t="s">
        <v>80</v>
      </c>
    </row>
    <row r="214" spans="2:65" s="1" customFormat="1" ht="27">
      <c r="B214" s="40"/>
      <c r="C214" s="62"/>
      <c r="D214" s="214" t="s">
        <v>274</v>
      </c>
      <c r="E214" s="62"/>
      <c r="F214" s="251" t="s">
        <v>282</v>
      </c>
      <c r="G214" s="62"/>
      <c r="H214" s="62"/>
      <c r="I214" s="171"/>
      <c r="J214" s="62"/>
      <c r="K214" s="62"/>
      <c r="L214" s="60"/>
      <c r="M214" s="216"/>
      <c r="N214" s="41"/>
      <c r="O214" s="41"/>
      <c r="P214" s="41"/>
      <c r="Q214" s="41"/>
      <c r="R214" s="41"/>
      <c r="S214" s="41"/>
      <c r="T214" s="77"/>
      <c r="AT214" s="23" t="s">
        <v>274</v>
      </c>
      <c r="AU214" s="23" t="s">
        <v>80</v>
      </c>
    </row>
    <row r="215" spans="2:65" s="13" customFormat="1" ht="13.5">
      <c r="B215" s="241"/>
      <c r="C215" s="242"/>
      <c r="D215" s="214" t="s">
        <v>145</v>
      </c>
      <c r="E215" s="243" t="s">
        <v>21</v>
      </c>
      <c r="F215" s="244" t="s">
        <v>170</v>
      </c>
      <c r="G215" s="242"/>
      <c r="H215" s="243" t="s">
        <v>21</v>
      </c>
      <c r="I215" s="245"/>
      <c r="J215" s="242"/>
      <c r="K215" s="242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145</v>
      </c>
      <c r="AU215" s="250" t="s">
        <v>80</v>
      </c>
      <c r="AV215" s="13" t="s">
        <v>76</v>
      </c>
      <c r="AW215" s="13" t="s">
        <v>35</v>
      </c>
      <c r="AX215" s="13" t="s">
        <v>72</v>
      </c>
      <c r="AY215" s="250" t="s">
        <v>133</v>
      </c>
    </row>
    <row r="216" spans="2:65" s="13" customFormat="1" ht="13.5">
      <c r="B216" s="241"/>
      <c r="C216" s="242"/>
      <c r="D216" s="214" t="s">
        <v>145</v>
      </c>
      <c r="E216" s="243" t="s">
        <v>21</v>
      </c>
      <c r="F216" s="244" t="s">
        <v>171</v>
      </c>
      <c r="G216" s="242"/>
      <c r="H216" s="243" t="s">
        <v>21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145</v>
      </c>
      <c r="AU216" s="250" t="s">
        <v>80</v>
      </c>
      <c r="AV216" s="13" t="s">
        <v>76</v>
      </c>
      <c r="AW216" s="13" t="s">
        <v>35</v>
      </c>
      <c r="AX216" s="13" t="s">
        <v>72</v>
      </c>
      <c r="AY216" s="250" t="s">
        <v>133</v>
      </c>
    </row>
    <row r="217" spans="2:65" s="12" customFormat="1" ht="13.5">
      <c r="B217" s="217"/>
      <c r="C217" s="218"/>
      <c r="D217" s="214" t="s">
        <v>145</v>
      </c>
      <c r="E217" s="219" t="s">
        <v>21</v>
      </c>
      <c r="F217" s="220" t="s">
        <v>276</v>
      </c>
      <c r="G217" s="218"/>
      <c r="H217" s="221">
        <v>900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145</v>
      </c>
      <c r="AU217" s="227" t="s">
        <v>80</v>
      </c>
      <c r="AV217" s="12" t="s">
        <v>80</v>
      </c>
      <c r="AW217" s="12" t="s">
        <v>35</v>
      </c>
      <c r="AX217" s="12" t="s">
        <v>72</v>
      </c>
      <c r="AY217" s="227" t="s">
        <v>133</v>
      </c>
    </row>
    <row r="218" spans="2:65" s="1" customFormat="1" ht="16.5" customHeight="1">
      <c r="B218" s="40"/>
      <c r="C218" s="202" t="s">
        <v>9</v>
      </c>
      <c r="D218" s="202" t="s">
        <v>136</v>
      </c>
      <c r="E218" s="203" t="s">
        <v>283</v>
      </c>
      <c r="F218" s="204" t="s">
        <v>284</v>
      </c>
      <c r="G218" s="205" t="s">
        <v>167</v>
      </c>
      <c r="H218" s="206">
        <v>375</v>
      </c>
      <c r="I218" s="207"/>
      <c r="J218" s="208">
        <f>ROUND(I218*H218,2)</f>
        <v>0</v>
      </c>
      <c r="K218" s="204" t="s">
        <v>140</v>
      </c>
      <c r="L218" s="60"/>
      <c r="M218" s="209" t="s">
        <v>21</v>
      </c>
      <c r="N218" s="210" t="s">
        <v>43</v>
      </c>
      <c r="O218" s="41"/>
      <c r="P218" s="211">
        <f>O218*H218</f>
        <v>0</v>
      </c>
      <c r="Q218" s="211">
        <v>0.216</v>
      </c>
      <c r="R218" s="211">
        <f>Q218*H218</f>
        <v>81</v>
      </c>
      <c r="S218" s="211">
        <v>0</v>
      </c>
      <c r="T218" s="212">
        <f>S218*H218</f>
        <v>0</v>
      </c>
      <c r="AR218" s="23" t="s">
        <v>141</v>
      </c>
      <c r="AT218" s="23" t="s">
        <v>136</v>
      </c>
      <c r="AU218" s="23" t="s">
        <v>80</v>
      </c>
      <c r="AY218" s="23" t="s">
        <v>133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23" t="s">
        <v>76</v>
      </c>
      <c r="BK218" s="213">
        <f>ROUND(I218*H218,2)</f>
        <v>0</v>
      </c>
      <c r="BL218" s="23" t="s">
        <v>141</v>
      </c>
      <c r="BM218" s="23" t="s">
        <v>285</v>
      </c>
    </row>
    <row r="219" spans="2:65" s="1" customFormat="1" ht="27">
      <c r="B219" s="40"/>
      <c r="C219" s="62"/>
      <c r="D219" s="214" t="s">
        <v>143</v>
      </c>
      <c r="E219" s="62"/>
      <c r="F219" s="215" t="s">
        <v>286</v>
      </c>
      <c r="G219" s="62"/>
      <c r="H219" s="62"/>
      <c r="I219" s="171"/>
      <c r="J219" s="62"/>
      <c r="K219" s="62"/>
      <c r="L219" s="60"/>
      <c r="M219" s="216"/>
      <c r="N219" s="41"/>
      <c r="O219" s="41"/>
      <c r="P219" s="41"/>
      <c r="Q219" s="41"/>
      <c r="R219" s="41"/>
      <c r="S219" s="41"/>
      <c r="T219" s="77"/>
      <c r="AT219" s="23" t="s">
        <v>143</v>
      </c>
      <c r="AU219" s="23" t="s">
        <v>80</v>
      </c>
    </row>
    <row r="220" spans="2:65" s="1" customFormat="1" ht="27">
      <c r="B220" s="40"/>
      <c r="C220" s="62"/>
      <c r="D220" s="214" t="s">
        <v>274</v>
      </c>
      <c r="E220" s="62"/>
      <c r="F220" s="251" t="s">
        <v>287</v>
      </c>
      <c r="G220" s="62"/>
      <c r="H220" s="62"/>
      <c r="I220" s="171"/>
      <c r="J220" s="62"/>
      <c r="K220" s="62"/>
      <c r="L220" s="60"/>
      <c r="M220" s="216"/>
      <c r="N220" s="41"/>
      <c r="O220" s="41"/>
      <c r="P220" s="41"/>
      <c r="Q220" s="41"/>
      <c r="R220" s="41"/>
      <c r="S220" s="41"/>
      <c r="T220" s="77"/>
      <c r="AT220" s="23" t="s">
        <v>274</v>
      </c>
      <c r="AU220" s="23" t="s">
        <v>80</v>
      </c>
    </row>
    <row r="221" spans="2:65" s="13" customFormat="1" ht="13.5">
      <c r="B221" s="241"/>
      <c r="C221" s="242"/>
      <c r="D221" s="214" t="s">
        <v>145</v>
      </c>
      <c r="E221" s="243" t="s">
        <v>21</v>
      </c>
      <c r="F221" s="244" t="s">
        <v>170</v>
      </c>
      <c r="G221" s="242"/>
      <c r="H221" s="243" t="s">
        <v>21</v>
      </c>
      <c r="I221" s="245"/>
      <c r="J221" s="242"/>
      <c r="K221" s="242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145</v>
      </c>
      <c r="AU221" s="250" t="s">
        <v>80</v>
      </c>
      <c r="AV221" s="13" t="s">
        <v>76</v>
      </c>
      <c r="AW221" s="13" t="s">
        <v>35</v>
      </c>
      <c r="AX221" s="13" t="s">
        <v>72</v>
      </c>
      <c r="AY221" s="250" t="s">
        <v>133</v>
      </c>
    </row>
    <row r="222" spans="2:65" s="13" customFormat="1" ht="13.5">
      <c r="B222" s="241"/>
      <c r="C222" s="242"/>
      <c r="D222" s="214" t="s">
        <v>145</v>
      </c>
      <c r="E222" s="243" t="s">
        <v>21</v>
      </c>
      <c r="F222" s="244" t="s">
        <v>171</v>
      </c>
      <c r="G222" s="242"/>
      <c r="H222" s="243" t="s">
        <v>21</v>
      </c>
      <c r="I222" s="245"/>
      <c r="J222" s="242"/>
      <c r="K222" s="242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145</v>
      </c>
      <c r="AU222" s="250" t="s">
        <v>80</v>
      </c>
      <c r="AV222" s="13" t="s">
        <v>76</v>
      </c>
      <c r="AW222" s="13" t="s">
        <v>35</v>
      </c>
      <c r="AX222" s="13" t="s">
        <v>72</v>
      </c>
      <c r="AY222" s="250" t="s">
        <v>133</v>
      </c>
    </row>
    <row r="223" spans="2:65" s="12" customFormat="1" ht="13.5">
      <c r="B223" s="217"/>
      <c r="C223" s="218"/>
      <c r="D223" s="214" t="s">
        <v>145</v>
      </c>
      <c r="E223" s="219" t="s">
        <v>21</v>
      </c>
      <c r="F223" s="220" t="s">
        <v>288</v>
      </c>
      <c r="G223" s="218"/>
      <c r="H223" s="221">
        <v>375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145</v>
      </c>
      <c r="AU223" s="227" t="s">
        <v>80</v>
      </c>
      <c r="AV223" s="12" t="s">
        <v>80</v>
      </c>
      <c r="AW223" s="12" t="s">
        <v>35</v>
      </c>
      <c r="AX223" s="12" t="s">
        <v>72</v>
      </c>
      <c r="AY223" s="227" t="s">
        <v>133</v>
      </c>
    </row>
    <row r="224" spans="2:65" s="1" customFormat="1" ht="16.5" customHeight="1">
      <c r="B224" s="40"/>
      <c r="C224" s="202" t="s">
        <v>289</v>
      </c>
      <c r="D224" s="202" t="s">
        <v>136</v>
      </c>
      <c r="E224" s="203" t="s">
        <v>290</v>
      </c>
      <c r="F224" s="204" t="s">
        <v>291</v>
      </c>
      <c r="G224" s="205" t="s">
        <v>167</v>
      </c>
      <c r="H224" s="206">
        <v>900</v>
      </c>
      <c r="I224" s="207"/>
      <c r="J224" s="208">
        <f>ROUND(I224*H224,2)</f>
        <v>0</v>
      </c>
      <c r="K224" s="204" t="s">
        <v>140</v>
      </c>
      <c r="L224" s="60"/>
      <c r="M224" s="209" t="s">
        <v>21</v>
      </c>
      <c r="N224" s="210" t="s">
        <v>43</v>
      </c>
      <c r="O224" s="41"/>
      <c r="P224" s="211">
        <f>O224*H224</f>
        <v>0</v>
      </c>
      <c r="Q224" s="211">
        <v>3.4000000000000002E-4</v>
      </c>
      <c r="R224" s="211">
        <f>Q224*H224</f>
        <v>0.30600000000000005</v>
      </c>
      <c r="S224" s="211">
        <v>0</v>
      </c>
      <c r="T224" s="212">
        <f>S224*H224</f>
        <v>0</v>
      </c>
      <c r="AR224" s="23" t="s">
        <v>141</v>
      </c>
      <c r="AT224" s="23" t="s">
        <v>136</v>
      </c>
      <c r="AU224" s="23" t="s">
        <v>80</v>
      </c>
      <c r="AY224" s="23" t="s">
        <v>133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23" t="s">
        <v>76</v>
      </c>
      <c r="BK224" s="213">
        <f>ROUND(I224*H224,2)</f>
        <v>0</v>
      </c>
      <c r="BL224" s="23" t="s">
        <v>141</v>
      </c>
      <c r="BM224" s="23" t="s">
        <v>292</v>
      </c>
    </row>
    <row r="225" spans="2:65" s="1" customFormat="1" ht="13.5">
      <c r="B225" s="40"/>
      <c r="C225" s="62"/>
      <c r="D225" s="214" t="s">
        <v>143</v>
      </c>
      <c r="E225" s="62"/>
      <c r="F225" s="215" t="s">
        <v>291</v>
      </c>
      <c r="G225" s="62"/>
      <c r="H225" s="62"/>
      <c r="I225" s="171"/>
      <c r="J225" s="62"/>
      <c r="K225" s="62"/>
      <c r="L225" s="60"/>
      <c r="M225" s="216"/>
      <c r="N225" s="41"/>
      <c r="O225" s="41"/>
      <c r="P225" s="41"/>
      <c r="Q225" s="41"/>
      <c r="R225" s="41"/>
      <c r="S225" s="41"/>
      <c r="T225" s="77"/>
      <c r="AT225" s="23" t="s">
        <v>143</v>
      </c>
      <c r="AU225" s="23" t="s">
        <v>80</v>
      </c>
    </row>
    <row r="226" spans="2:65" s="1" customFormat="1" ht="27">
      <c r="B226" s="40"/>
      <c r="C226" s="62"/>
      <c r="D226" s="214" t="s">
        <v>274</v>
      </c>
      <c r="E226" s="62"/>
      <c r="F226" s="251" t="s">
        <v>293</v>
      </c>
      <c r="G226" s="62"/>
      <c r="H226" s="62"/>
      <c r="I226" s="171"/>
      <c r="J226" s="62"/>
      <c r="K226" s="62"/>
      <c r="L226" s="60"/>
      <c r="M226" s="216"/>
      <c r="N226" s="41"/>
      <c r="O226" s="41"/>
      <c r="P226" s="41"/>
      <c r="Q226" s="41"/>
      <c r="R226" s="41"/>
      <c r="S226" s="41"/>
      <c r="T226" s="77"/>
      <c r="AT226" s="23" t="s">
        <v>274</v>
      </c>
      <c r="AU226" s="23" t="s">
        <v>80</v>
      </c>
    </row>
    <row r="227" spans="2:65" s="13" customFormat="1" ht="13.5">
      <c r="B227" s="241"/>
      <c r="C227" s="242"/>
      <c r="D227" s="214" t="s">
        <v>145</v>
      </c>
      <c r="E227" s="243" t="s">
        <v>21</v>
      </c>
      <c r="F227" s="244" t="s">
        <v>170</v>
      </c>
      <c r="G227" s="242"/>
      <c r="H227" s="243" t="s">
        <v>21</v>
      </c>
      <c r="I227" s="245"/>
      <c r="J227" s="242"/>
      <c r="K227" s="242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145</v>
      </c>
      <c r="AU227" s="250" t="s">
        <v>80</v>
      </c>
      <c r="AV227" s="13" t="s">
        <v>76</v>
      </c>
      <c r="AW227" s="13" t="s">
        <v>35</v>
      </c>
      <c r="AX227" s="13" t="s">
        <v>72</v>
      </c>
      <c r="AY227" s="250" t="s">
        <v>133</v>
      </c>
    </row>
    <row r="228" spans="2:65" s="13" customFormat="1" ht="13.5">
      <c r="B228" s="241"/>
      <c r="C228" s="242"/>
      <c r="D228" s="214" t="s">
        <v>145</v>
      </c>
      <c r="E228" s="243" t="s">
        <v>21</v>
      </c>
      <c r="F228" s="244" t="s">
        <v>171</v>
      </c>
      <c r="G228" s="242"/>
      <c r="H228" s="243" t="s">
        <v>21</v>
      </c>
      <c r="I228" s="245"/>
      <c r="J228" s="242"/>
      <c r="K228" s="242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145</v>
      </c>
      <c r="AU228" s="250" t="s">
        <v>80</v>
      </c>
      <c r="AV228" s="13" t="s">
        <v>76</v>
      </c>
      <c r="AW228" s="13" t="s">
        <v>35</v>
      </c>
      <c r="AX228" s="13" t="s">
        <v>72</v>
      </c>
      <c r="AY228" s="250" t="s">
        <v>133</v>
      </c>
    </row>
    <row r="229" spans="2:65" s="12" customFormat="1" ht="13.5">
      <c r="B229" s="217"/>
      <c r="C229" s="218"/>
      <c r="D229" s="214" t="s">
        <v>145</v>
      </c>
      <c r="E229" s="219" t="s">
        <v>21</v>
      </c>
      <c r="F229" s="220" t="s">
        <v>276</v>
      </c>
      <c r="G229" s="218"/>
      <c r="H229" s="221">
        <v>900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145</v>
      </c>
      <c r="AU229" s="227" t="s">
        <v>80</v>
      </c>
      <c r="AV229" s="12" t="s">
        <v>80</v>
      </c>
      <c r="AW229" s="12" t="s">
        <v>35</v>
      </c>
      <c r="AX229" s="12" t="s">
        <v>72</v>
      </c>
      <c r="AY229" s="227" t="s">
        <v>133</v>
      </c>
    </row>
    <row r="230" spans="2:65" s="1" customFormat="1" ht="25.5" customHeight="1">
      <c r="B230" s="40"/>
      <c r="C230" s="202" t="s">
        <v>294</v>
      </c>
      <c r="D230" s="202" t="s">
        <v>136</v>
      </c>
      <c r="E230" s="203" t="s">
        <v>295</v>
      </c>
      <c r="F230" s="204" t="s">
        <v>296</v>
      </c>
      <c r="G230" s="205" t="s">
        <v>167</v>
      </c>
      <c r="H230" s="206">
        <v>1000</v>
      </c>
      <c r="I230" s="207"/>
      <c r="J230" s="208">
        <f>ROUND(I230*H230,2)</f>
        <v>0</v>
      </c>
      <c r="K230" s="204" t="s">
        <v>140</v>
      </c>
      <c r="L230" s="60"/>
      <c r="M230" s="209" t="s">
        <v>21</v>
      </c>
      <c r="N230" s="210" t="s">
        <v>43</v>
      </c>
      <c r="O230" s="41"/>
      <c r="P230" s="211">
        <f>O230*H230</f>
        <v>0</v>
      </c>
      <c r="Q230" s="211">
        <v>4.0999999999999999E-4</v>
      </c>
      <c r="R230" s="211">
        <f>Q230*H230</f>
        <v>0.41</v>
      </c>
      <c r="S230" s="211">
        <v>0</v>
      </c>
      <c r="T230" s="212">
        <f>S230*H230</f>
        <v>0</v>
      </c>
      <c r="AR230" s="23" t="s">
        <v>141</v>
      </c>
      <c r="AT230" s="23" t="s">
        <v>136</v>
      </c>
      <c r="AU230" s="23" t="s">
        <v>80</v>
      </c>
      <c r="AY230" s="23" t="s">
        <v>133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23" t="s">
        <v>76</v>
      </c>
      <c r="BK230" s="213">
        <f>ROUND(I230*H230,2)</f>
        <v>0</v>
      </c>
      <c r="BL230" s="23" t="s">
        <v>141</v>
      </c>
      <c r="BM230" s="23" t="s">
        <v>297</v>
      </c>
    </row>
    <row r="231" spans="2:65" s="1" customFormat="1" ht="13.5">
      <c r="B231" s="40"/>
      <c r="C231" s="62"/>
      <c r="D231" s="214" t="s">
        <v>143</v>
      </c>
      <c r="E231" s="62"/>
      <c r="F231" s="215" t="s">
        <v>296</v>
      </c>
      <c r="G231" s="62"/>
      <c r="H231" s="62"/>
      <c r="I231" s="171"/>
      <c r="J231" s="62"/>
      <c r="K231" s="62"/>
      <c r="L231" s="60"/>
      <c r="M231" s="216"/>
      <c r="N231" s="41"/>
      <c r="O231" s="41"/>
      <c r="P231" s="41"/>
      <c r="Q231" s="41"/>
      <c r="R231" s="41"/>
      <c r="S231" s="41"/>
      <c r="T231" s="77"/>
      <c r="AT231" s="23" t="s">
        <v>143</v>
      </c>
      <c r="AU231" s="23" t="s">
        <v>80</v>
      </c>
    </row>
    <row r="232" spans="2:65" s="1" customFormat="1" ht="27">
      <c r="B232" s="40"/>
      <c r="C232" s="62"/>
      <c r="D232" s="214" t="s">
        <v>274</v>
      </c>
      <c r="E232" s="62"/>
      <c r="F232" s="251" t="s">
        <v>298</v>
      </c>
      <c r="G232" s="62"/>
      <c r="H232" s="62"/>
      <c r="I232" s="171"/>
      <c r="J232" s="62"/>
      <c r="K232" s="62"/>
      <c r="L232" s="60"/>
      <c r="M232" s="216"/>
      <c r="N232" s="41"/>
      <c r="O232" s="41"/>
      <c r="P232" s="41"/>
      <c r="Q232" s="41"/>
      <c r="R232" s="41"/>
      <c r="S232" s="41"/>
      <c r="T232" s="77"/>
      <c r="AT232" s="23" t="s">
        <v>274</v>
      </c>
      <c r="AU232" s="23" t="s">
        <v>80</v>
      </c>
    </row>
    <row r="233" spans="2:65" s="13" customFormat="1" ht="13.5">
      <c r="B233" s="241"/>
      <c r="C233" s="242"/>
      <c r="D233" s="214" t="s">
        <v>145</v>
      </c>
      <c r="E233" s="243" t="s">
        <v>21</v>
      </c>
      <c r="F233" s="244" t="s">
        <v>170</v>
      </c>
      <c r="G233" s="242"/>
      <c r="H233" s="243" t="s">
        <v>21</v>
      </c>
      <c r="I233" s="245"/>
      <c r="J233" s="242"/>
      <c r="K233" s="242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145</v>
      </c>
      <c r="AU233" s="250" t="s">
        <v>80</v>
      </c>
      <c r="AV233" s="13" t="s">
        <v>76</v>
      </c>
      <c r="AW233" s="13" t="s">
        <v>35</v>
      </c>
      <c r="AX233" s="13" t="s">
        <v>72</v>
      </c>
      <c r="AY233" s="250" t="s">
        <v>133</v>
      </c>
    </row>
    <row r="234" spans="2:65" s="13" customFormat="1" ht="13.5">
      <c r="B234" s="241"/>
      <c r="C234" s="242"/>
      <c r="D234" s="214" t="s">
        <v>145</v>
      </c>
      <c r="E234" s="243" t="s">
        <v>21</v>
      </c>
      <c r="F234" s="244" t="s">
        <v>171</v>
      </c>
      <c r="G234" s="242"/>
      <c r="H234" s="243" t="s">
        <v>21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145</v>
      </c>
      <c r="AU234" s="250" t="s">
        <v>80</v>
      </c>
      <c r="AV234" s="13" t="s">
        <v>76</v>
      </c>
      <c r="AW234" s="13" t="s">
        <v>35</v>
      </c>
      <c r="AX234" s="13" t="s">
        <v>72</v>
      </c>
      <c r="AY234" s="250" t="s">
        <v>133</v>
      </c>
    </row>
    <row r="235" spans="2:65" s="12" customFormat="1" ht="13.5">
      <c r="B235" s="217"/>
      <c r="C235" s="218"/>
      <c r="D235" s="214" t="s">
        <v>145</v>
      </c>
      <c r="E235" s="219" t="s">
        <v>21</v>
      </c>
      <c r="F235" s="220" t="s">
        <v>299</v>
      </c>
      <c r="G235" s="218"/>
      <c r="H235" s="221">
        <v>1000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145</v>
      </c>
      <c r="AU235" s="227" t="s">
        <v>80</v>
      </c>
      <c r="AV235" s="12" t="s">
        <v>80</v>
      </c>
      <c r="AW235" s="12" t="s">
        <v>35</v>
      </c>
      <c r="AX235" s="12" t="s">
        <v>72</v>
      </c>
      <c r="AY235" s="227" t="s">
        <v>133</v>
      </c>
    </row>
    <row r="236" spans="2:65" s="1" customFormat="1" ht="16.5" customHeight="1">
      <c r="B236" s="40"/>
      <c r="C236" s="202" t="s">
        <v>300</v>
      </c>
      <c r="D236" s="202" t="s">
        <v>136</v>
      </c>
      <c r="E236" s="203" t="s">
        <v>301</v>
      </c>
      <c r="F236" s="204" t="s">
        <v>302</v>
      </c>
      <c r="G236" s="205" t="s">
        <v>167</v>
      </c>
      <c r="H236" s="206">
        <v>900</v>
      </c>
      <c r="I236" s="207"/>
      <c r="J236" s="208">
        <f>ROUND(I236*H236,2)</f>
        <v>0</v>
      </c>
      <c r="K236" s="204" t="s">
        <v>140</v>
      </c>
      <c r="L236" s="60"/>
      <c r="M236" s="209" t="s">
        <v>21</v>
      </c>
      <c r="N236" s="210" t="s">
        <v>43</v>
      </c>
      <c r="O236" s="41"/>
      <c r="P236" s="211">
        <f>O236*H236</f>
        <v>0</v>
      </c>
      <c r="Q236" s="211">
        <v>6.0999999999999997E-4</v>
      </c>
      <c r="R236" s="211">
        <f>Q236*H236</f>
        <v>0.54899999999999993</v>
      </c>
      <c r="S236" s="211">
        <v>0</v>
      </c>
      <c r="T236" s="212">
        <f>S236*H236</f>
        <v>0</v>
      </c>
      <c r="AR236" s="23" t="s">
        <v>141</v>
      </c>
      <c r="AT236" s="23" t="s">
        <v>136</v>
      </c>
      <c r="AU236" s="23" t="s">
        <v>80</v>
      </c>
      <c r="AY236" s="23" t="s">
        <v>133</v>
      </c>
      <c r="BE236" s="213">
        <f>IF(N236="základní",J236,0)</f>
        <v>0</v>
      </c>
      <c r="BF236" s="213">
        <f>IF(N236="snížená",J236,0)</f>
        <v>0</v>
      </c>
      <c r="BG236" s="213">
        <f>IF(N236="zákl. přenesená",J236,0)</f>
        <v>0</v>
      </c>
      <c r="BH236" s="213">
        <f>IF(N236="sníž. přenesená",J236,0)</f>
        <v>0</v>
      </c>
      <c r="BI236" s="213">
        <f>IF(N236="nulová",J236,0)</f>
        <v>0</v>
      </c>
      <c r="BJ236" s="23" t="s">
        <v>76</v>
      </c>
      <c r="BK236" s="213">
        <f>ROUND(I236*H236,2)</f>
        <v>0</v>
      </c>
      <c r="BL236" s="23" t="s">
        <v>141</v>
      </c>
      <c r="BM236" s="23" t="s">
        <v>303</v>
      </c>
    </row>
    <row r="237" spans="2:65" s="1" customFormat="1" ht="13.5">
      <c r="B237" s="40"/>
      <c r="C237" s="62"/>
      <c r="D237" s="214" t="s">
        <v>143</v>
      </c>
      <c r="E237" s="62"/>
      <c r="F237" s="215" t="s">
        <v>304</v>
      </c>
      <c r="G237" s="62"/>
      <c r="H237" s="62"/>
      <c r="I237" s="171"/>
      <c r="J237" s="62"/>
      <c r="K237" s="62"/>
      <c r="L237" s="60"/>
      <c r="M237" s="216"/>
      <c r="N237" s="41"/>
      <c r="O237" s="41"/>
      <c r="P237" s="41"/>
      <c r="Q237" s="41"/>
      <c r="R237" s="41"/>
      <c r="S237" s="41"/>
      <c r="T237" s="77"/>
      <c r="AT237" s="23" t="s">
        <v>143</v>
      </c>
      <c r="AU237" s="23" t="s">
        <v>80</v>
      </c>
    </row>
    <row r="238" spans="2:65" s="1" customFormat="1" ht="27">
      <c r="B238" s="40"/>
      <c r="C238" s="62"/>
      <c r="D238" s="214" t="s">
        <v>274</v>
      </c>
      <c r="E238" s="62"/>
      <c r="F238" s="251" t="s">
        <v>305</v>
      </c>
      <c r="G238" s="62"/>
      <c r="H238" s="62"/>
      <c r="I238" s="171"/>
      <c r="J238" s="62"/>
      <c r="K238" s="62"/>
      <c r="L238" s="60"/>
      <c r="M238" s="216"/>
      <c r="N238" s="41"/>
      <c r="O238" s="41"/>
      <c r="P238" s="41"/>
      <c r="Q238" s="41"/>
      <c r="R238" s="41"/>
      <c r="S238" s="41"/>
      <c r="T238" s="77"/>
      <c r="AT238" s="23" t="s">
        <v>274</v>
      </c>
      <c r="AU238" s="23" t="s">
        <v>80</v>
      </c>
    </row>
    <row r="239" spans="2:65" s="13" customFormat="1" ht="13.5">
      <c r="B239" s="241"/>
      <c r="C239" s="242"/>
      <c r="D239" s="214" t="s">
        <v>145</v>
      </c>
      <c r="E239" s="243" t="s">
        <v>21</v>
      </c>
      <c r="F239" s="244" t="s">
        <v>170</v>
      </c>
      <c r="G239" s="242"/>
      <c r="H239" s="243" t="s">
        <v>21</v>
      </c>
      <c r="I239" s="245"/>
      <c r="J239" s="242"/>
      <c r="K239" s="242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145</v>
      </c>
      <c r="AU239" s="250" t="s">
        <v>80</v>
      </c>
      <c r="AV239" s="13" t="s">
        <v>76</v>
      </c>
      <c r="AW239" s="13" t="s">
        <v>35</v>
      </c>
      <c r="AX239" s="13" t="s">
        <v>72</v>
      </c>
      <c r="AY239" s="250" t="s">
        <v>133</v>
      </c>
    </row>
    <row r="240" spans="2:65" s="13" customFormat="1" ht="13.5">
      <c r="B240" s="241"/>
      <c r="C240" s="242"/>
      <c r="D240" s="214" t="s">
        <v>145</v>
      </c>
      <c r="E240" s="243" t="s">
        <v>21</v>
      </c>
      <c r="F240" s="244" t="s">
        <v>171</v>
      </c>
      <c r="G240" s="242"/>
      <c r="H240" s="243" t="s">
        <v>21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145</v>
      </c>
      <c r="AU240" s="250" t="s">
        <v>80</v>
      </c>
      <c r="AV240" s="13" t="s">
        <v>76</v>
      </c>
      <c r="AW240" s="13" t="s">
        <v>35</v>
      </c>
      <c r="AX240" s="13" t="s">
        <v>72</v>
      </c>
      <c r="AY240" s="250" t="s">
        <v>133</v>
      </c>
    </row>
    <row r="241" spans="2:65" s="12" customFormat="1" ht="13.5">
      <c r="B241" s="217"/>
      <c r="C241" s="218"/>
      <c r="D241" s="214" t="s">
        <v>145</v>
      </c>
      <c r="E241" s="219" t="s">
        <v>21</v>
      </c>
      <c r="F241" s="220" t="s">
        <v>276</v>
      </c>
      <c r="G241" s="218"/>
      <c r="H241" s="221">
        <v>900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145</v>
      </c>
      <c r="AU241" s="227" t="s">
        <v>80</v>
      </c>
      <c r="AV241" s="12" t="s">
        <v>80</v>
      </c>
      <c r="AW241" s="12" t="s">
        <v>35</v>
      </c>
      <c r="AX241" s="12" t="s">
        <v>72</v>
      </c>
      <c r="AY241" s="227" t="s">
        <v>133</v>
      </c>
    </row>
    <row r="242" spans="2:65" s="1" customFormat="1" ht="25.5" customHeight="1">
      <c r="B242" s="40"/>
      <c r="C242" s="202" t="s">
        <v>306</v>
      </c>
      <c r="D242" s="202" t="s">
        <v>136</v>
      </c>
      <c r="E242" s="203" t="s">
        <v>307</v>
      </c>
      <c r="F242" s="204" t="s">
        <v>308</v>
      </c>
      <c r="G242" s="205" t="s">
        <v>167</v>
      </c>
      <c r="H242" s="206">
        <v>1000</v>
      </c>
      <c r="I242" s="207"/>
      <c r="J242" s="208">
        <f>ROUND(I242*H242,2)</f>
        <v>0</v>
      </c>
      <c r="K242" s="204" t="s">
        <v>140</v>
      </c>
      <c r="L242" s="60"/>
      <c r="M242" s="209" t="s">
        <v>21</v>
      </c>
      <c r="N242" s="210" t="s">
        <v>43</v>
      </c>
      <c r="O242" s="41"/>
      <c r="P242" s="211">
        <f>O242*H242</f>
        <v>0</v>
      </c>
      <c r="Q242" s="211">
        <v>0.10373</v>
      </c>
      <c r="R242" s="211">
        <f>Q242*H242</f>
        <v>103.73</v>
      </c>
      <c r="S242" s="211">
        <v>0</v>
      </c>
      <c r="T242" s="212">
        <f>S242*H242</f>
        <v>0</v>
      </c>
      <c r="AR242" s="23" t="s">
        <v>141</v>
      </c>
      <c r="AT242" s="23" t="s">
        <v>136</v>
      </c>
      <c r="AU242" s="23" t="s">
        <v>80</v>
      </c>
      <c r="AY242" s="23" t="s">
        <v>133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23" t="s">
        <v>76</v>
      </c>
      <c r="BK242" s="213">
        <f>ROUND(I242*H242,2)</f>
        <v>0</v>
      </c>
      <c r="BL242" s="23" t="s">
        <v>141</v>
      </c>
      <c r="BM242" s="23" t="s">
        <v>309</v>
      </c>
    </row>
    <row r="243" spans="2:65" s="1" customFormat="1" ht="27">
      <c r="B243" s="40"/>
      <c r="C243" s="62"/>
      <c r="D243" s="214" t="s">
        <v>143</v>
      </c>
      <c r="E243" s="62"/>
      <c r="F243" s="215" t="s">
        <v>310</v>
      </c>
      <c r="G243" s="62"/>
      <c r="H243" s="62"/>
      <c r="I243" s="171"/>
      <c r="J243" s="62"/>
      <c r="K243" s="62"/>
      <c r="L243" s="60"/>
      <c r="M243" s="216"/>
      <c r="N243" s="41"/>
      <c r="O243" s="41"/>
      <c r="P243" s="41"/>
      <c r="Q243" s="41"/>
      <c r="R243" s="41"/>
      <c r="S243" s="41"/>
      <c r="T243" s="77"/>
      <c r="AT243" s="23" t="s">
        <v>143</v>
      </c>
      <c r="AU243" s="23" t="s">
        <v>80</v>
      </c>
    </row>
    <row r="244" spans="2:65" s="1" customFormat="1" ht="27">
      <c r="B244" s="40"/>
      <c r="C244" s="62"/>
      <c r="D244" s="214" t="s">
        <v>274</v>
      </c>
      <c r="E244" s="62"/>
      <c r="F244" s="251" t="s">
        <v>311</v>
      </c>
      <c r="G244" s="62"/>
      <c r="H244" s="62"/>
      <c r="I244" s="171"/>
      <c r="J244" s="62"/>
      <c r="K244" s="62"/>
      <c r="L244" s="60"/>
      <c r="M244" s="216"/>
      <c r="N244" s="41"/>
      <c r="O244" s="41"/>
      <c r="P244" s="41"/>
      <c r="Q244" s="41"/>
      <c r="R244" s="41"/>
      <c r="S244" s="41"/>
      <c r="T244" s="77"/>
      <c r="AT244" s="23" t="s">
        <v>274</v>
      </c>
      <c r="AU244" s="23" t="s">
        <v>80</v>
      </c>
    </row>
    <row r="245" spans="2:65" s="13" customFormat="1" ht="13.5">
      <c r="B245" s="241"/>
      <c r="C245" s="242"/>
      <c r="D245" s="214" t="s">
        <v>145</v>
      </c>
      <c r="E245" s="243" t="s">
        <v>21</v>
      </c>
      <c r="F245" s="244" t="s">
        <v>170</v>
      </c>
      <c r="G245" s="242"/>
      <c r="H245" s="243" t="s">
        <v>21</v>
      </c>
      <c r="I245" s="245"/>
      <c r="J245" s="242"/>
      <c r="K245" s="242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145</v>
      </c>
      <c r="AU245" s="250" t="s">
        <v>80</v>
      </c>
      <c r="AV245" s="13" t="s">
        <v>76</v>
      </c>
      <c r="AW245" s="13" t="s">
        <v>35</v>
      </c>
      <c r="AX245" s="13" t="s">
        <v>72</v>
      </c>
      <c r="AY245" s="250" t="s">
        <v>133</v>
      </c>
    </row>
    <row r="246" spans="2:65" s="13" customFormat="1" ht="13.5">
      <c r="B246" s="241"/>
      <c r="C246" s="242"/>
      <c r="D246" s="214" t="s">
        <v>145</v>
      </c>
      <c r="E246" s="243" t="s">
        <v>21</v>
      </c>
      <c r="F246" s="244" t="s">
        <v>171</v>
      </c>
      <c r="G246" s="242"/>
      <c r="H246" s="243" t="s">
        <v>21</v>
      </c>
      <c r="I246" s="245"/>
      <c r="J246" s="242"/>
      <c r="K246" s="242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145</v>
      </c>
      <c r="AU246" s="250" t="s">
        <v>80</v>
      </c>
      <c r="AV246" s="13" t="s">
        <v>76</v>
      </c>
      <c r="AW246" s="13" t="s">
        <v>35</v>
      </c>
      <c r="AX246" s="13" t="s">
        <v>72</v>
      </c>
      <c r="AY246" s="250" t="s">
        <v>133</v>
      </c>
    </row>
    <row r="247" spans="2:65" s="12" customFormat="1" ht="13.5">
      <c r="B247" s="217"/>
      <c r="C247" s="218"/>
      <c r="D247" s="214" t="s">
        <v>145</v>
      </c>
      <c r="E247" s="219" t="s">
        <v>21</v>
      </c>
      <c r="F247" s="220" t="s">
        <v>299</v>
      </c>
      <c r="G247" s="218"/>
      <c r="H247" s="221">
        <v>1000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145</v>
      </c>
      <c r="AU247" s="227" t="s">
        <v>80</v>
      </c>
      <c r="AV247" s="12" t="s">
        <v>80</v>
      </c>
      <c r="AW247" s="12" t="s">
        <v>35</v>
      </c>
      <c r="AX247" s="12" t="s">
        <v>72</v>
      </c>
      <c r="AY247" s="227" t="s">
        <v>133</v>
      </c>
    </row>
    <row r="248" spans="2:65" s="1" customFormat="1" ht="25.5" customHeight="1">
      <c r="B248" s="40"/>
      <c r="C248" s="202" t="s">
        <v>312</v>
      </c>
      <c r="D248" s="202" t="s">
        <v>136</v>
      </c>
      <c r="E248" s="203" t="s">
        <v>313</v>
      </c>
      <c r="F248" s="204" t="s">
        <v>314</v>
      </c>
      <c r="G248" s="205" t="s">
        <v>167</v>
      </c>
      <c r="H248" s="206">
        <v>1000</v>
      </c>
      <c r="I248" s="207"/>
      <c r="J248" s="208">
        <f>ROUND(I248*H248,2)</f>
        <v>0</v>
      </c>
      <c r="K248" s="204" t="s">
        <v>140</v>
      </c>
      <c r="L248" s="60"/>
      <c r="M248" s="209" t="s">
        <v>21</v>
      </c>
      <c r="N248" s="210" t="s">
        <v>43</v>
      </c>
      <c r="O248" s="41"/>
      <c r="P248" s="211">
        <f>O248*H248</f>
        <v>0</v>
      </c>
      <c r="Q248" s="211">
        <v>0.18151999999999999</v>
      </c>
      <c r="R248" s="211">
        <f>Q248*H248</f>
        <v>181.51999999999998</v>
      </c>
      <c r="S248" s="211">
        <v>0</v>
      </c>
      <c r="T248" s="212">
        <f>S248*H248</f>
        <v>0</v>
      </c>
      <c r="AR248" s="23" t="s">
        <v>141</v>
      </c>
      <c r="AT248" s="23" t="s">
        <v>136</v>
      </c>
      <c r="AU248" s="23" t="s">
        <v>80</v>
      </c>
      <c r="AY248" s="23" t="s">
        <v>133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23" t="s">
        <v>76</v>
      </c>
      <c r="BK248" s="213">
        <f>ROUND(I248*H248,2)</f>
        <v>0</v>
      </c>
      <c r="BL248" s="23" t="s">
        <v>141</v>
      </c>
      <c r="BM248" s="23" t="s">
        <v>315</v>
      </c>
    </row>
    <row r="249" spans="2:65" s="1" customFormat="1" ht="27">
      <c r="B249" s="40"/>
      <c r="C249" s="62"/>
      <c r="D249" s="214" t="s">
        <v>143</v>
      </c>
      <c r="E249" s="62"/>
      <c r="F249" s="215" t="s">
        <v>316</v>
      </c>
      <c r="G249" s="62"/>
      <c r="H249" s="62"/>
      <c r="I249" s="171"/>
      <c r="J249" s="62"/>
      <c r="K249" s="62"/>
      <c r="L249" s="60"/>
      <c r="M249" s="216"/>
      <c r="N249" s="41"/>
      <c r="O249" s="41"/>
      <c r="P249" s="41"/>
      <c r="Q249" s="41"/>
      <c r="R249" s="41"/>
      <c r="S249" s="41"/>
      <c r="T249" s="77"/>
      <c r="AT249" s="23" t="s">
        <v>143</v>
      </c>
      <c r="AU249" s="23" t="s">
        <v>80</v>
      </c>
    </row>
    <row r="250" spans="2:65" s="1" customFormat="1" ht="27">
      <c r="B250" s="40"/>
      <c r="C250" s="62"/>
      <c r="D250" s="214" t="s">
        <v>274</v>
      </c>
      <c r="E250" s="62"/>
      <c r="F250" s="251" t="s">
        <v>317</v>
      </c>
      <c r="G250" s="62"/>
      <c r="H250" s="62"/>
      <c r="I250" s="171"/>
      <c r="J250" s="62"/>
      <c r="K250" s="62"/>
      <c r="L250" s="60"/>
      <c r="M250" s="216"/>
      <c r="N250" s="41"/>
      <c r="O250" s="41"/>
      <c r="P250" s="41"/>
      <c r="Q250" s="41"/>
      <c r="R250" s="41"/>
      <c r="S250" s="41"/>
      <c r="T250" s="77"/>
      <c r="AT250" s="23" t="s">
        <v>274</v>
      </c>
      <c r="AU250" s="23" t="s">
        <v>80</v>
      </c>
    </row>
    <row r="251" spans="2:65" s="13" customFormat="1" ht="13.5">
      <c r="B251" s="241"/>
      <c r="C251" s="242"/>
      <c r="D251" s="214" t="s">
        <v>145</v>
      </c>
      <c r="E251" s="243" t="s">
        <v>21</v>
      </c>
      <c r="F251" s="244" t="s">
        <v>170</v>
      </c>
      <c r="G251" s="242"/>
      <c r="H251" s="243" t="s">
        <v>21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145</v>
      </c>
      <c r="AU251" s="250" t="s">
        <v>80</v>
      </c>
      <c r="AV251" s="13" t="s">
        <v>76</v>
      </c>
      <c r="AW251" s="13" t="s">
        <v>35</v>
      </c>
      <c r="AX251" s="13" t="s">
        <v>72</v>
      </c>
      <c r="AY251" s="250" t="s">
        <v>133</v>
      </c>
    </row>
    <row r="252" spans="2:65" s="13" customFormat="1" ht="13.5">
      <c r="B252" s="241"/>
      <c r="C252" s="242"/>
      <c r="D252" s="214" t="s">
        <v>145</v>
      </c>
      <c r="E252" s="243" t="s">
        <v>21</v>
      </c>
      <c r="F252" s="244" t="s">
        <v>171</v>
      </c>
      <c r="G252" s="242"/>
      <c r="H252" s="243" t="s">
        <v>21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145</v>
      </c>
      <c r="AU252" s="250" t="s">
        <v>80</v>
      </c>
      <c r="AV252" s="13" t="s">
        <v>76</v>
      </c>
      <c r="AW252" s="13" t="s">
        <v>35</v>
      </c>
      <c r="AX252" s="13" t="s">
        <v>72</v>
      </c>
      <c r="AY252" s="250" t="s">
        <v>133</v>
      </c>
    </row>
    <row r="253" spans="2:65" s="12" customFormat="1" ht="13.5">
      <c r="B253" s="217"/>
      <c r="C253" s="218"/>
      <c r="D253" s="214" t="s">
        <v>145</v>
      </c>
      <c r="E253" s="219" t="s">
        <v>21</v>
      </c>
      <c r="F253" s="220" t="s">
        <v>318</v>
      </c>
      <c r="G253" s="218"/>
      <c r="H253" s="221">
        <v>1000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145</v>
      </c>
      <c r="AU253" s="227" t="s">
        <v>80</v>
      </c>
      <c r="AV253" s="12" t="s">
        <v>80</v>
      </c>
      <c r="AW253" s="12" t="s">
        <v>35</v>
      </c>
      <c r="AX253" s="12" t="s">
        <v>72</v>
      </c>
      <c r="AY253" s="227" t="s">
        <v>133</v>
      </c>
    </row>
    <row r="254" spans="2:65" s="11" customFormat="1" ht="29.85" customHeight="1">
      <c r="B254" s="186"/>
      <c r="C254" s="187"/>
      <c r="D254" s="188" t="s">
        <v>71</v>
      </c>
      <c r="E254" s="200" t="s">
        <v>134</v>
      </c>
      <c r="F254" s="200" t="s">
        <v>135</v>
      </c>
      <c r="G254" s="187"/>
      <c r="H254" s="187"/>
      <c r="I254" s="190"/>
      <c r="J254" s="201">
        <f>BK254</f>
        <v>0</v>
      </c>
      <c r="K254" s="187"/>
      <c r="L254" s="192"/>
      <c r="M254" s="193"/>
      <c r="N254" s="194"/>
      <c r="O254" s="194"/>
      <c r="P254" s="195">
        <f>SUM(P255:P264)</f>
        <v>0</v>
      </c>
      <c r="Q254" s="194"/>
      <c r="R254" s="195">
        <f>SUM(R255:R264)</f>
        <v>1.17</v>
      </c>
      <c r="S254" s="194"/>
      <c r="T254" s="196">
        <f>SUM(T255:T264)</f>
        <v>97.2</v>
      </c>
      <c r="AR254" s="197" t="s">
        <v>76</v>
      </c>
      <c r="AT254" s="198" t="s">
        <v>71</v>
      </c>
      <c r="AU254" s="198" t="s">
        <v>76</v>
      </c>
      <c r="AY254" s="197" t="s">
        <v>133</v>
      </c>
      <c r="BK254" s="199">
        <f>SUM(BK255:BK264)</f>
        <v>0</v>
      </c>
    </row>
    <row r="255" spans="2:65" s="1" customFormat="1" ht="25.5" customHeight="1">
      <c r="B255" s="40"/>
      <c r="C255" s="202" t="s">
        <v>319</v>
      </c>
      <c r="D255" s="202" t="s">
        <v>136</v>
      </c>
      <c r="E255" s="203" t="s">
        <v>320</v>
      </c>
      <c r="F255" s="204" t="s">
        <v>321</v>
      </c>
      <c r="G255" s="205" t="s">
        <v>167</v>
      </c>
      <c r="H255" s="206">
        <v>600</v>
      </c>
      <c r="I255" s="207"/>
      <c r="J255" s="208">
        <f>ROUND(I255*H255,2)</f>
        <v>0</v>
      </c>
      <c r="K255" s="204" t="s">
        <v>21</v>
      </c>
      <c r="L255" s="60"/>
      <c r="M255" s="209" t="s">
        <v>21</v>
      </c>
      <c r="N255" s="210" t="s">
        <v>43</v>
      </c>
      <c r="O255" s="41"/>
      <c r="P255" s="211">
        <f>O255*H255</f>
        <v>0</v>
      </c>
      <c r="Q255" s="211">
        <v>1.9499999999999999E-3</v>
      </c>
      <c r="R255" s="211">
        <f>Q255*H255</f>
        <v>1.17</v>
      </c>
      <c r="S255" s="211">
        <v>0</v>
      </c>
      <c r="T255" s="212">
        <f>S255*H255</f>
        <v>0</v>
      </c>
      <c r="AR255" s="23" t="s">
        <v>141</v>
      </c>
      <c r="AT255" s="23" t="s">
        <v>136</v>
      </c>
      <c r="AU255" s="23" t="s">
        <v>80</v>
      </c>
      <c r="AY255" s="23" t="s">
        <v>133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23" t="s">
        <v>76</v>
      </c>
      <c r="BK255" s="213">
        <f>ROUND(I255*H255,2)</f>
        <v>0</v>
      </c>
      <c r="BL255" s="23" t="s">
        <v>141</v>
      </c>
      <c r="BM255" s="23" t="s">
        <v>322</v>
      </c>
    </row>
    <row r="256" spans="2:65" s="1" customFormat="1" ht="27">
      <c r="B256" s="40"/>
      <c r="C256" s="62"/>
      <c r="D256" s="214" t="s">
        <v>143</v>
      </c>
      <c r="E256" s="62"/>
      <c r="F256" s="215" t="s">
        <v>321</v>
      </c>
      <c r="G256" s="62"/>
      <c r="H256" s="62"/>
      <c r="I256" s="171"/>
      <c r="J256" s="62"/>
      <c r="K256" s="62"/>
      <c r="L256" s="60"/>
      <c r="M256" s="216"/>
      <c r="N256" s="41"/>
      <c r="O256" s="41"/>
      <c r="P256" s="41"/>
      <c r="Q256" s="41"/>
      <c r="R256" s="41"/>
      <c r="S256" s="41"/>
      <c r="T256" s="77"/>
      <c r="AT256" s="23" t="s">
        <v>143</v>
      </c>
      <c r="AU256" s="23" t="s">
        <v>80</v>
      </c>
    </row>
    <row r="257" spans="2:65" s="13" customFormat="1" ht="13.5">
      <c r="B257" s="241"/>
      <c r="C257" s="242"/>
      <c r="D257" s="214" t="s">
        <v>145</v>
      </c>
      <c r="E257" s="243" t="s">
        <v>21</v>
      </c>
      <c r="F257" s="244" t="s">
        <v>170</v>
      </c>
      <c r="G257" s="242"/>
      <c r="H257" s="243" t="s">
        <v>21</v>
      </c>
      <c r="I257" s="245"/>
      <c r="J257" s="242"/>
      <c r="K257" s="242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145</v>
      </c>
      <c r="AU257" s="250" t="s">
        <v>80</v>
      </c>
      <c r="AV257" s="13" t="s">
        <v>76</v>
      </c>
      <c r="AW257" s="13" t="s">
        <v>35</v>
      </c>
      <c r="AX257" s="13" t="s">
        <v>72</v>
      </c>
      <c r="AY257" s="250" t="s">
        <v>133</v>
      </c>
    </row>
    <row r="258" spans="2:65" s="13" customFormat="1" ht="13.5">
      <c r="B258" s="241"/>
      <c r="C258" s="242"/>
      <c r="D258" s="214" t="s">
        <v>145</v>
      </c>
      <c r="E258" s="243" t="s">
        <v>21</v>
      </c>
      <c r="F258" s="244" t="s">
        <v>171</v>
      </c>
      <c r="G258" s="242"/>
      <c r="H258" s="243" t="s">
        <v>21</v>
      </c>
      <c r="I258" s="245"/>
      <c r="J258" s="242"/>
      <c r="K258" s="242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145</v>
      </c>
      <c r="AU258" s="250" t="s">
        <v>80</v>
      </c>
      <c r="AV258" s="13" t="s">
        <v>76</v>
      </c>
      <c r="AW258" s="13" t="s">
        <v>35</v>
      </c>
      <c r="AX258" s="13" t="s">
        <v>72</v>
      </c>
      <c r="AY258" s="250" t="s">
        <v>133</v>
      </c>
    </row>
    <row r="259" spans="2:65" s="12" customFormat="1" ht="13.5">
      <c r="B259" s="217"/>
      <c r="C259" s="218"/>
      <c r="D259" s="214" t="s">
        <v>145</v>
      </c>
      <c r="E259" s="219" t="s">
        <v>21</v>
      </c>
      <c r="F259" s="220" t="s">
        <v>323</v>
      </c>
      <c r="G259" s="218"/>
      <c r="H259" s="221">
        <v>600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145</v>
      </c>
      <c r="AU259" s="227" t="s">
        <v>80</v>
      </c>
      <c r="AV259" s="12" t="s">
        <v>80</v>
      </c>
      <c r="AW259" s="12" t="s">
        <v>35</v>
      </c>
      <c r="AX259" s="12" t="s">
        <v>72</v>
      </c>
      <c r="AY259" s="227" t="s">
        <v>133</v>
      </c>
    </row>
    <row r="260" spans="2:65" s="1" customFormat="1" ht="16.5" customHeight="1">
      <c r="B260" s="40"/>
      <c r="C260" s="202" t="s">
        <v>324</v>
      </c>
      <c r="D260" s="202" t="s">
        <v>136</v>
      </c>
      <c r="E260" s="203" t="s">
        <v>325</v>
      </c>
      <c r="F260" s="204" t="s">
        <v>326</v>
      </c>
      <c r="G260" s="205" t="s">
        <v>327</v>
      </c>
      <c r="H260" s="206">
        <v>300</v>
      </c>
      <c r="I260" s="207"/>
      <c r="J260" s="208">
        <f>ROUND(I260*H260,2)</f>
        <v>0</v>
      </c>
      <c r="K260" s="204" t="s">
        <v>140</v>
      </c>
      <c r="L260" s="60"/>
      <c r="M260" s="209" t="s">
        <v>21</v>
      </c>
      <c r="N260" s="210" t="s">
        <v>43</v>
      </c>
      <c r="O260" s="41"/>
      <c r="P260" s="211">
        <f>O260*H260</f>
        <v>0</v>
      </c>
      <c r="Q260" s="211">
        <v>0</v>
      </c>
      <c r="R260" s="211">
        <f>Q260*H260</f>
        <v>0</v>
      </c>
      <c r="S260" s="211">
        <v>0.32400000000000001</v>
      </c>
      <c r="T260" s="212">
        <f>S260*H260</f>
        <v>97.2</v>
      </c>
      <c r="AR260" s="23" t="s">
        <v>141</v>
      </c>
      <c r="AT260" s="23" t="s">
        <v>136</v>
      </c>
      <c r="AU260" s="23" t="s">
        <v>80</v>
      </c>
      <c r="AY260" s="23" t="s">
        <v>133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23" t="s">
        <v>76</v>
      </c>
      <c r="BK260" s="213">
        <f>ROUND(I260*H260,2)</f>
        <v>0</v>
      </c>
      <c r="BL260" s="23" t="s">
        <v>141</v>
      </c>
      <c r="BM260" s="23" t="s">
        <v>328</v>
      </c>
    </row>
    <row r="261" spans="2:65" s="1" customFormat="1" ht="54">
      <c r="B261" s="40"/>
      <c r="C261" s="62"/>
      <c r="D261" s="214" t="s">
        <v>143</v>
      </c>
      <c r="E261" s="62"/>
      <c r="F261" s="215" t="s">
        <v>329</v>
      </c>
      <c r="G261" s="62"/>
      <c r="H261" s="62"/>
      <c r="I261" s="171"/>
      <c r="J261" s="62"/>
      <c r="K261" s="62"/>
      <c r="L261" s="60"/>
      <c r="M261" s="216"/>
      <c r="N261" s="41"/>
      <c r="O261" s="41"/>
      <c r="P261" s="41"/>
      <c r="Q261" s="41"/>
      <c r="R261" s="41"/>
      <c r="S261" s="41"/>
      <c r="T261" s="77"/>
      <c r="AT261" s="23" t="s">
        <v>143</v>
      </c>
      <c r="AU261" s="23" t="s">
        <v>80</v>
      </c>
    </row>
    <row r="262" spans="2:65" s="13" customFormat="1" ht="13.5">
      <c r="B262" s="241"/>
      <c r="C262" s="242"/>
      <c r="D262" s="214" t="s">
        <v>145</v>
      </c>
      <c r="E262" s="243" t="s">
        <v>21</v>
      </c>
      <c r="F262" s="244" t="s">
        <v>170</v>
      </c>
      <c r="G262" s="242"/>
      <c r="H262" s="243" t="s">
        <v>21</v>
      </c>
      <c r="I262" s="245"/>
      <c r="J262" s="242"/>
      <c r="K262" s="242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145</v>
      </c>
      <c r="AU262" s="250" t="s">
        <v>80</v>
      </c>
      <c r="AV262" s="13" t="s">
        <v>76</v>
      </c>
      <c r="AW262" s="13" t="s">
        <v>35</v>
      </c>
      <c r="AX262" s="13" t="s">
        <v>72</v>
      </c>
      <c r="AY262" s="250" t="s">
        <v>133</v>
      </c>
    </row>
    <row r="263" spans="2:65" s="13" customFormat="1" ht="13.5">
      <c r="B263" s="241"/>
      <c r="C263" s="242"/>
      <c r="D263" s="214" t="s">
        <v>145</v>
      </c>
      <c r="E263" s="243" t="s">
        <v>21</v>
      </c>
      <c r="F263" s="244" t="s">
        <v>171</v>
      </c>
      <c r="G263" s="242"/>
      <c r="H263" s="243" t="s">
        <v>21</v>
      </c>
      <c r="I263" s="245"/>
      <c r="J263" s="242"/>
      <c r="K263" s="242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145</v>
      </c>
      <c r="AU263" s="250" t="s">
        <v>80</v>
      </c>
      <c r="AV263" s="13" t="s">
        <v>76</v>
      </c>
      <c r="AW263" s="13" t="s">
        <v>35</v>
      </c>
      <c r="AX263" s="13" t="s">
        <v>72</v>
      </c>
      <c r="AY263" s="250" t="s">
        <v>133</v>
      </c>
    </row>
    <row r="264" spans="2:65" s="12" customFormat="1" ht="13.5">
      <c r="B264" s="217"/>
      <c r="C264" s="218"/>
      <c r="D264" s="214" t="s">
        <v>145</v>
      </c>
      <c r="E264" s="219" t="s">
        <v>21</v>
      </c>
      <c r="F264" s="220" t="s">
        <v>330</v>
      </c>
      <c r="G264" s="218"/>
      <c r="H264" s="221">
        <v>300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145</v>
      </c>
      <c r="AU264" s="227" t="s">
        <v>80</v>
      </c>
      <c r="AV264" s="12" t="s">
        <v>80</v>
      </c>
      <c r="AW264" s="12" t="s">
        <v>35</v>
      </c>
      <c r="AX264" s="12" t="s">
        <v>72</v>
      </c>
      <c r="AY264" s="227" t="s">
        <v>133</v>
      </c>
    </row>
    <row r="265" spans="2:65" s="11" customFormat="1" ht="29.85" customHeight="1">
      <c r="B265" s="186"/>
      <c r="C265" s="187"/>
      <c r="D265" s="188" t="s">
        <v>71</v>
      </c>
      <c r="E265" s="200" t="s">
        <v>331</v>
      </c>
      <c r="F265" s="200" t="s">
        <v>332</v>
      </c>
      <c r="G265" s="187"/>
      <c r="H265" s="187"/>
      <c r="I265" s="190"/>
      <c r="J265" s="201">
        <f>BK265</f>
        <v>0</v>
      </c>
      <c r="K265" s="187"/>
      <c r="L265" s="192"/>
      <c r="M265" s="193"/>
      <c r="N265" s="194"/>
      <c r="O265" s="194"/>
      <c r="P265" s="195">
        <f>SUM(P266:P281)</f>
        <v>0</v>
      </c>
      <c r="Q265" s="194"/>
      <c r="R265" s="195">
        <f>SUM(R266:R281)</f>
        <v>0</v>
      </c>
      <c r="S265" s="194"/>
      <c r="T265" s="196">
        <f>SUM(T266:T281)</f>
        <v>0</v>
      </c>
      <c r="AR265" s="197" t="s">
        <v>76</v>
      </c>
      <c r="AT265" s="198" t="s">
        <v>71</v>
      </c>
      <c r="AU265" s="198" t="s">
        <v>76</v>
      </c>
      <c r="AY265" s="197" t="s">
        <v>133</v>
      </c>
      <c r="BK265" s="199">
        <f>SUM(BK266:BK281)</f>
        <v>0</v>
      </c>
    </row>
    <row r="266" spans="2:65" s="1" customFormat="1" ht="16.5" customHeight="1">
      <c r="B266" s="40"/>
      <c r="C266" s="202" t="s">
        <v>333</v>
      </c>
      <c r="D266" s="202" t="s">
        <v>136</v>
      </c>
      <c r="E266" s="203" t="s">
        <v>334</v>
      </c>
      <c r="F266" s="204" t="s">
        <v>335</v>
      </c>
      <c r="G266" s="205" t="s">
        <v>157</v>
      </c>
      <c r="H266" s="206">
        <v>953.2</v>
      </c>
      <c r="I266" s="207"/>
      <c r="J266" s="208">
        <f>ROUND(I266*H266,2)</f>
        <v>0</v>
      </c>
      <c r="K266" s="204" t="s">
        <v>140</v>
      </c>
      <c r="L266" s="60"/>
      <c r="M266" s="209" t="s">
        <v>21</v>
      </c>
      <c r="N266" s="210" t="s">
        <v>43</v>
      </c>
      <c r="O266" s="41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AR266" s="23" t="s">
        <v>141</v>
      </c>
      <c r="AT266" s="23" t="s">
        <v>136</v>
      </c>
      <c r="AU266" s="23" t="s">
        <v>80</v>
      </c>
      <c r="AY266" s="23" t="s">
        <v>133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23" t="s">
        <v>76</v>
      </c>
      <c r="BK266" s="213">
        <f>ROUND(I266*H266,2)</f>
        <v>0</v>
      </c>
      <c r="BL266" s="23" t="s">
        <v>141</v>
      </c>
      <c r="BM266" s="23" t="s">
        <v>336</v>
      </c>
    </row>
    <row r="267" spans="2:65" s="1" customFormat="1" ht="27">
      <c r="B267" s="40"/>
      <c r="C267" s="62"/>
      <c r="D267" s="214" t="s">
        <v>143</v>
      </c>
      <c r="E267" s="62"/>
      <c r="F267" s="215" t="s">
        <v>337</v>
      </c>
      <c r="G267" s="62"/>
      <c r="H267" s="62"/>
      <c r="I267" s="171"/>
      <c r="J267" s="62"/>
      <c r="K267" s="62"/>
      <c r="L267" s="60"/>
      <c r="M267" s="216"/>
      <c r="N267" s="41"/>
      <c r="O267" s="41"/>
      <c r="P267" s="41"/>
      <c r="Q267" s="41"/>
      <c r="R267" s="41"/>
      <c r="S267" s="41"/>
      <c r="T267" s="77"/>
      <c r="AT267" s="23" t="s">
        <v>143</v>
      </c>
      <c r="AU267" s="23" t="s">
        <v>80</v>
      </c>
    </row>
    <row r="268" spans="2:65" s="1" customFormat="1" ht="16.5" customHeight="1">
      <c r="B268" s="40"/>
      <c r="C268" s="202" t="s">
        <v>338</v>
      </c>
      <c r="D268" s="202" t="s">
        <v>136</v>
      </c>
      <c r="E268" s="203" t="s">
        <v>339</v>
      </c>
      <c r="F268" s="204" t="s">
        <v>340</v>
      </c>
      <c r="G268" s="205" t="s">
        <v>157</v>
      </c>
      <c r="H268" s="206">
        <v>18110.8</v>
      </c>
      <c r="I268" s="207"/>
      <c r="J268" s="208">
        <f>ROUND(I268*H268,2)</f>
        <v>0</v>
      </c>
      <c r="K268" s="204" t="s">
        <v>140</v>
      </c>
      <c r="L268" s="60"/>
      <c r="M268" s="209" t="s">
        <v>21</v>
      </c>
      <c r="N268" s="210" t="s">
        <v>43</v>
      </c>
      <c r="O268" s="41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AR268" s="23" t="s">
        <v>141</v>
      </c>
      <c r="AT268" s="23" t="s">
        <v>136</v>
      </c>
      <c r="AU268" s="23" t="s">
        <v>80</v>
      </c>
      <c r="AY268" s="23" t="s">
        <v>133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23" t="s">
        <v>76</v>
      </c>
      <c r="BK268" s="213">
        <f>ROUND(I268*H268,2)</f>
        <v>0</v>
      </c>
      <c r="BL268" s="23" t="s">
        <v>141</v>
      </c>
      <c r="BM268" s="23" t="s">
        <v>341</v>
      </c>
    </row>
    <row r="269" spans="2:65" s="1" customFormat="1" ht="27">
      <c r="B269" s="40"/>
      <c r="C269" s="62"/>
      <c r="D269" s="214" t="s">
        <v>143</v>
      </c>
      <c r="E269" s="62"/>
      <c r="F269" s="215" t="s">
        <v>342</v>
      </c>
      <c r="G269" s="62"/>
      <c r="H269" s="62"/>
      <c r="I269" s="171"/>
      <c r="J269" s="62"/>
      <c r="K269" s="62"/>
      <c r="L269" s="60"/>
      <c r="M269" s="216"/>
      <c r="N269" s="41"/>
      <c r="O269" s="41"/>
      <c r="P269" s="41"/>
      <c r="Q269" s="41"/>
      <c r="R269" s="41"/>
      <c r="S269" s="41"/>
      <c r="T269" s="77"/>
      <c r="AT269" s="23" t="s">
        <v>143</v>
      </c>
      <c r="AU269" s="23" t="s">
        <v>80</v>
      </c>
    </row>
    <row r="270" spans="2:65" s="12" customFormat="1" ht="13.5">
      <c r="B270" s="217"/>
      <c r="C270" s="218"/>
      <c r="D270" s="214" t="s">
        <v>145</v>
      </c>
      <c r="E270" s="218"/>
      <c r="F270" s="220" t="s">
        <v>343</v>
      </c>
      <c r="G270" s="218"/>
      <c r="H270" s="221">
        <v>18110.8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145</v>
      </c>
      <c r="AU270" s="227" t="s">
        <v>80</v>
      </c>
      <c r="AV270" s="12" t="s">
        <v>80</v>
      </c>
      <c r="AW270" s="12" t="s">
        <v>6</v>
      </c>
      <c r="AX270" s="12" t="s">
        <v>76</v>
      </c>
      <c r="AY270" s="227" t="s">
        <v>133</v>
      </c>
    </row>
    <row r="271" spans="2:65" s="1" customFormat="1" ht="16.5" customHeight="1">
      <c r="B271" s="40"/>
      <c r="C271" s="202" t="s">
        <v>344</v>
      </c>
      <c r="D271" s="202" t="s">
        <v>136</v>
      </c>
      <c r="E271" s="203" t="s">
        <v>345</v>
      </c>
      <c r="F271" s="204" t="s">
        <v>346</v>
      </c>
      <c r="G271" s="205" t="s">
        <v>157</v>
      </c>
      <c r="H271" s="206">
        <v>953.2</v>
      </c>
      <c r="I271" s="207"/>
      <c r="J271" s="208">
        <f>ROUND(I271*H271,2)</f>
        <v>0</v>
      </c>
      <c r="K271" s="204" t="s">
        <v>140</v>
      </c>
      <c r="L271" s="60"/>
      <c r="M271" s="209" t="s">
        <v>21</v>
      </c>
      <c r="N271" s="210" t="s">
        <v>43</v>
      </c>
      <c r="O271" s="41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AR271" s="23" t="s">
        <v>141</v>
      </c>
      <c r="AT271" s="23" t="s">
        <v>136</v>
      </c>
      <c r="AU271" s="23" t="s">
        <v>80</v>
      </c>
      <c r="AY271" s="23" t="s">
        <v>133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23" t="s">
        <v>76</v>
      </c>
      <c r="BK271" s="213">
        <f>ROUND(I271*H271,2)</f>
        <v>0</v>
      </c>
      <c r="BL271" s="23" t="s">
        <v>141</v>
      </c>
      <c r="BM271" s="23" t="s">
        <v>347</v>
      </c>
    </row>
    <row r="272" spans="2:65" s="1" customFormat="1" ht="13.5">
      <c r="B272" s="40"/>
      <c r="C272" s="62"/>
      <c r="D272" s="214" t="s">
        <v>143</v>
      </c>
      <c r="E272" s="62"/>
      <c r="F272" s="215" t="s">
        <v>348</v>
      </c>
      <c r="G272" s="62"/>
      <c r="H272" s="62"/>
      <c r="I272" s="171"/>
      <c r="J272" s="62"/>
      <c r="K272" s="62"/>
      <c r="L272" s="60"/>
      <c r="M272" s="216"/>
      <c r="N272" s="41"/>
      <c r="O272" s="41"/>
      <c r="P272" s="41"/>
      <c r="Q272" s="41"/>
      <c r="R272" s="41"/>
      <c r="S272" s="41"/>
      <c r="T272" s="77"/>
      <c r="AT272" s="23" t="s">
        <v>143</v>
      </c>
      <c r="AU272" s="23" t="s">
        <v>80</v>
      </c>
    </row>
    <row r="273" spans="2:65" s="1" customFormat="1" ht="16.5" customHeight="1">
      <c r="B273" s="40"/>
      <c r="C273" s="202" t="s">
        <v>349</v>
      </c>
      <c r="D273" s="202" t="s">
        <v>136</v>
      </c>
      <c r="E273" s="203" t="s">
        <v>350</v>
      </c>
      <c r="F273" s="204" t="s">
        <v>351</v>
      </c>
      <c r="G273" s="205" t="s">
        <v>157</v>
      </c>
      <c r="H273" s="206">
        <v>97.2</v>
      </c>
      <c r="I273" s="207"/>
      <c r="J273" s="208">
        <f>ROUND(I273*H273,2)</f>
        <v>0</v>
      </c>
      <c r="K273" s="204" t="s">
        <v>140</v>
      </c>
      <c r="L273" s="60"/>
      <c r="M273" s="209" t="s">
        <v>21</v>
      </c>
      <c r="N273" s="210" t="s">
        <v>43</v>
      </c>
      <c r="O273" s="41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AR273" s="23" t="s">
        <v>141</v>
      </c>
      <c r="AT273" s="23" t="s">
        <v>136</v>
      </c>
      <c r="AU273" s="23" t="s">
        <v>80</v>
      </c>
      <c r="AY273" s="23" t="s">
        <v>133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23" t="s">
        <v>76</v>
      </c>
      <c r="BK273" s="213">
        <f>ROUND(I273*H273,2)</f>
        <v>0</v>
      </c>
      <c r="BL273" s="23" t="s">
        <v>141</v>
      </c>
      <c r="BM273" s="23" t="s">
        <v>352</v>
      </c>
    </row>
    <row r="274" spans="2:65" s="1" customFormat="1" ht="13.5">
      <c r="B274" s="40"/>
      <c r="C274" s="62"/>
      <c r="D274" s="214" t="s">
        <v>143</v>
      </c>
      <c r="E274" s="62"/>
      <c r="F274" s="215" t="s">
        <v>353</v>
      </c>
      <c r="G274" s="62"/>
      <c r="H274" s="62"/>
      <c r="I274" s="171"/>
      <c r="J274" s="62"/>
      <c r="K274" s="62"/>
      <c r="L274" s="60"/>
      <c r="M274" s="216"/>
      <c r="N274" s="41"/>
      <c r="O274" s="41"/>
      <c r="P274" s="41"/>
      <c r="Q274" s="41"/>
      <c r="R274" s="41"/>
      <c r="S274" s="41"/>
      <c r="T274" s="77"/>
      <c r="AT274" s="23" t="s">
        <v>143</v>
      </c>
      <c r="AU274" s="23" t="s">
        <v>80</v>
      </c>
    </row>
    <row r="275" spans="2:65" s="12" customFormat="1" ht="13.5">
      <c r="B275" s="217"/>
      <c r="C275" s="218"/>
      <c r="D275" s="214" t="s">
        <v>145</v>
      </c>
      <c r="E275" s="219" t="s">
        <v>21</v>
      </c>
      <c r="F275" s="220" t="s">
        <v>354</v>
      </c>
      <c r="G275" s="218"/>
      <c r="H275" s="221">
        <v>97.2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145</v>
      </c>
      <c r="AU275" s="227" t="s">
        <v>80</v>
      </c>
      <c r="AV275" s="12" t="s">
        <v>80</v>
      </c>
      <c r="AW275" s="12" t="s">
        <v>35</v>
      </c>
      <c r="AX275" s="12" t="s">
        <v>72</v>
      </c>
      <c r="AY275" s="227" t="s">
        <v>133</v>
      </c>
    </row>
    <row r="276" spans="2:65" s="1" customFormat="1" ht="16.5" customHeight="1">
      <c r="B276" s="40"/>
      <c r="C276" s="202" t="s">
        <v>355</v>
      </c>
      <c r="D276" s="202" t="s">
        <v>136</v>
      </c>
      <c r="E276" s="203" t="s">
        <v>356</v>
      </c>
      <c r="F276" s="204" t="s">
        <v>357</v>
      </c>
      <c r="G276" s="205" t="s">
        <v>157</v>
      </c>
      <c r="H276" s="206">
        <v>512</v>
      </c>
      <c r="I276" s="207"/>
      <c r="J276" s="208">
        <f>ROUND(I276*H276,2)</f>
        <v>0</v>
      </c>
      <c r="K276" s="204" t="s">
        <v>140</v>
      </c>
      <c r="L276" s="60"/>
      <c r="M276" s="209" t="s">
        <v>21</v>
      </c>
      <c r="N276" s="210" t="s">
        <v>43</v>
      </c>
      <c r="O276" s="41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AR276" s="23" t="s">
        <v>141</v>
      </c>
      <c r="AT276" s="23" t="s">
        <v>136</v>
      </c>
      <c r="AU276" s="23" t="s">
        <v>80</v>
      </c>
      <c r="AY276" s="23" t="s">
        <v>133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23" t="s">
        <v>76</v>
      </c>
      <c r="BK276" s="213">
        <f>ROUND(I276*H276,2)</f>
        <v>0</v>
      </c>
      <c r="BL276" s="23" t="s">
        <v>141</v>
      </c>
      <c r="BM276" s="23" t="s">
        <v>358</v>
      </c>
    </row>
    <row r="277" spans="2:65" s="1" customFormat="1" ht="13.5">
      <c r="B277" s="40"/>
      <c r="C277" s="62"/>
      <c r="D277" s="214" t="s">
        <v>143</v>
      </c>
      <c r="E277" s="62"/>
      <c r="F277" s="215" t="s">
        <v>359</v>
      </c>
      <c r="G277" s="62"/>
      <c r="H277" s="62"/>
      <c r="I277" s="171"/>
      <c r="J277" s="62"/>
      <c r="K277" s="62"/>
      <c r="L277" s="60"/>
      <c r="M277" s="216"/>
      <c r="N277" s="41"/>
      <c r="O277" s="41"/>
      <c r="P277" s="41"/>
      <c r="Q277" s="41"/>
      <c r="R277" s="41"/>
      <c r="S277" s="41"/>
      <c r="T277" s="77"/>
      <c r="AT277" s="23" t="s">
        <v>143</v>
      </c>
      <c r="AU277" s="23" t="s">
        <v>80</v>
      </c>
    </row>
    <row r="278" spans="2:65" s="12" customFormat="1" ht="13.5">
      <c r="B278" s="217"/>
      <c r="C278" s="218"/>
      <c r="D278" s="214" t="s">
        <v>145</v>
      </c>
      <c r="E278" s="219" t="s">
        <v>21</v>
      </c>
      <c r="F278" s="220" t="s">
        <v>360</v>
      </c>
      <c r="G278" s="218"/>
      <c r="H278" s="221">
        <v>512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145</v>
      </c>
      <c r="AU278" s="227" t="s">
        <v>80</v>
      </c>
      <c r="AV278" s="12" t="s">
        <v>80</v>
      </c>
      <c r="AW278" s="12" t="s">
        <v>35</v>
      </c>
      <c r="AX278" s="12" t="s">
        <v>72</v>
      </c>
      <c r="AY278" s="227" t="s">
        <v>133</v>
      </c>
    </row>
    <row r="279" spans="2:65" s="1" customFormat="1" ht="16.5" customHeight="1">
      <c r="B279" s="40"/>
      <c r="C279" s="202" t="s">
        <v>361</v>
      </c>
      <c r="D279" s="202" t="s">
        <v>136</v>
      </c>
      <c r="E279" s="203" t="s">
        <v>362</v>
      </c>
      <c r="F279" s="204" t="s">
        <v>363</v>
      </c>
      <c r="G279" s="205" t="s">
        <v>157</v>
      </c>
      <c r="H279" s="206">
        <v>344</v>
      </c>
      <c r="I279" s="207"/>
      <c r="J279" s="208">
        <f>ROUND(I279*H279,2)</f>
        <v>0</v>
      </c>
      <c r="K279" s="204" t="s">
        <v>140</v>
      </c>
      <c r="L279" s="60"/>
      <c r="M279" s="209" t="s">
        <v>21</v>
      </c>
      <c r="N279" s="210" t="s">
        <v>43</v>
      </c>
      <c r="O279" s="41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AR279" s="23" t="s">
        <v>141</v>
      </c>
      <c r="AT279" s="23" t="s">
        <v>136</v>
      </c>
      <c r="AU279" s="23" t="s">
        <v>80</v>
      </c>
      <c r="AY279" s="23" t="s">
        <v>133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23" t="s">
        <v>76</v>
      </c>
      <c r="BK279" s="213">
        <f>ROUND(I279*H279,2)</f>
        <v>0</v>
      </c>
      <c r="BL279" s="23" t="s">
        <v>141</v>
      </c>
      <c r="BM279" s="23" t="s">
        <v>364</v>
      </c>
    </row>
    <row r="280" spans="2:65" s="1" customFormat="1" ht="13.5">
      <c r="B280" s="40"/>
      <c r="C280" s="62"/>
      <c r="D280" s="214" t="s">
        <v>143</v>
      </c>
      <c r="E280" s="62"/>
      <c r="F280" s="215" t="s">
        <v>365</v>
      </c>
      <c r="G280" s="62"/>
      <c r="H280" s="62"/>
      <c r="I280" s="171"/>
      <c r="J280" s="62"/>
      <c r="K280" s="62"/>
      <c r="L280" s="60"/>
      <c r="M280" s="216"/>
      <c r="N280" s="41"/>
      <c r="O280" s="41"/>
      <c r="P280" s="41"/>
      <c r="Q280" s="41"/>
      <c r="R280" s="41"/>
      <c r="S280" s="41"/>
      <c r="T280" s="77"/>
      <c r="AT280" s="23" t="s">
        <v>143</v>
      </c>
      <c r="AU280" s="23" t="s">
        <v>80</v>
      </c>
    </row>
    <row r="281" spans="2:65" s="12" customFormat="1" ht="13.5">
      <c r="B281" s="217"/>
      <c r="C281" s="218"/>
      <c r="D281" s="214" t="s">
        <v>145</v>
      </c>
      <c r="E281" s="219" t="s">
        <v>21</v>
      </c>
      <c r="F281" s="220" t="s">
        <v>366</v>
      </c>
      <c r="G281" s="218"/>
      <c r="H281" s="221">
        <v>344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145</v>
      </c>
      <c r="AU281" s="227" t="s">
        <v>80</v>
      </c>
      <c r="AV281" s="12" t="s">
        <v>80</v>
      </c>
      <c r="AW281" s="12" t="s">
        <v>35</v>
      </c>
      <c r="AX281" s="12" t="s">
        <v>72</v>
      </c>
      <c r="AY281" s="227" t="s">
        <v>133</v>
      </c>
    </row>
    <row r="282" spans="2:65" s="11" customFormat="1" ht="29.85" customHeight="1">
      <c r="B282" s="186"/>
      <c r="C282" s="187"/>
      <c r="D282" s="188" t="s">
        <v>71</v>
      </c>
      <c r="E282" s="200" t="s">
        <v>153</v>
      </c>
      <c r="F282" s="200" t="s">
        <v>154</v>
      </c>
      <c r="G282" s="187"/>
      <c r="H282" s="187"/>
      <c r="I282" s="190"/>
      <c r="J282" s="201">
        <f>BK282</f>
        <v>0</v>
      </c>
      <c r="K282" s="187"/>
      <c r="L282" s="192"/>
      <c r="M282" s="193"/>
      <c r="N282" s="194"/>
      <c r="O282" s="194"/>
      <c r="P282" s="195">
        <f>SUM(P283:P284)</f>
        <v>0</v>
      </c>
      <c r="Q282" s="194"/>
      <c r="R282" s="195">
        <f>SUM(R283:R284)</f>
        <v>0</v>
      </c>
      <c r="S282" s="194"/>
      <c r="T282" s="196">
        <f>SUM(T283:T284)</f>
        <v>0</v>
      </c>
      <c r="AR282" s="197" t="s">
        <v>76</v>
      </c>
      <c r="AT282" s="198" t="s">
        <v>71</v>
      </c>
      <c r="AU282" s="198" t="s">
        <v>76</v>
      </c>
      <c r="AY282" s="197" t="s">
        <v>133</v>
      </c>
      <c r="BK282" s="199">
        <f>SUM(BK283:BK284)</f>
        <v>0</v>
      </c>
    </row>
    <row r="283" spans="2:65" s="1" customFormat="1" ht="25.5" customHeight="1">
      <c r="B283" s="40"/>
      <c r="C283" s="202" t="s">
        <v>367</v>
      </c>
      <c r="D283" s="202" t="s">
        <v>136</v>
      </c>
      <c r="E283" s="203" t="s">
        <v>155</v>
      </c>
      <c r="F283" s="204" t="s">
        <v>156</v>
      </c>
      <c r="G283" s="205" t="s">
        <v>157</v>
      </c>
      <c r="H283" s="206">
        <v>750.52099999999996</v>
      </c>
      <c r="I283" s="207"/>
      <c r="J283" s="208">
        <f>ROUND(I283*H283,2)</f>
        <v>0</v>
      </c>
      <c r="K283" s="204" t="s">
        <v>140</v>
      </c>
      <c r="L283" s="60"/>
      <c r="M283" s="209" t="s">
        <v>21</v>
      </c>
      <c r="N283" s="210" t="s">
        <v>43</v>
      </c>
      <c r="O283" s="41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AR283" s="23" t="s">
        <v>141</v>
      </c>
      <c r="AT283" s="23" t="s">
        <v>136</v>
      </c>
      <c r="AU283" s="23" t="s">
        <v>80</v>
      </c>
      <c r="AY283" s="23" t="s">
        <v>133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23" t="s">
        <v>76</v>
      </c>
      <c r="BK283" s="213">
        <f>ROUND(I283*H283,2)</f>
        <v>0</v>
      </c>
      <c r="BL283" s="23" t="s">
        <v>141</v>
      </c>
      <c r="BM283" s="23" t="s">
        <v>368</v>
      </c>
    </row>
    <row r="284" spans="2:65" s="1" customFormat="1" ht="27">
      <c r="B284" s="40"/>
      <c r="C284" s="62"/>
      <c r="D284" s="214" t="s">
        <v>143</v>
      </c>
      <c r="E284" s="62"/>
      <c r="F284" s="215" t="s">
        <v>159</v>
      </c>
      <c r="G284" s="62"/>
      <c r="H284" s="62"/>
      <c r="I284" s="171"/>
      <c r="J284" s="62"/>
      <c r="K284" s="62"/>
      <c r="L284" s="60"/>
      <c r="M284" s="238"/>
      <c r="N284" s="239"/>
      <c r="O284" s="239"/>
      <c r="P284" s="239"/>
      <c r="Q284" s="239"/>
      <c r="R284" s="239"/>
      <c r="S284" s="239"/>
      <c r="T284" s="240"/>
      <c r="AT284" s="23" t="s">
        <v>143</v>
      </c>
      <c r="AU284" s="23" t="s">
        <v>80</v>
      </c>
    </row>
    <row r="285" spans="2:65" s="1" customFormat="1" ht="6.95" customHeight="1">
      <c r="B285" s="55"/>
      <c r="C285" s="56"/>
      <c r="D285" s="56"/>
      <c r="E285" s="56"/>
      <c r="F285" s="56"/>
      <c r="G285" s="56"/>
      <c r="H285" s="56"/>
      <c r="I285" s="147"/>
      <c r="J285" s="56"/>
      <c r="K285" s="56"/>
      <c r="L285" s="60"/>
    </row>
  </sheetData>
  <sheetProtection algorithmName="SHA-512" hashValue="b+5yEEk75qmdHBlwKyJJ4Vfoq2VT2x67H65ErFvauyT8nr7m14CWCZKSeipHjEgRjU/XQQeIm1wt4V9gbjs5ew==" saltValue="oFQH8dUtr7Ia2nXIVVYwfrpP+h0sixUUK8c1UTyPz6GMOsMi7akWeQfptm2CsPT4MZS9sVpBU6/TPUhoORbw+g==" spinCount="100000" sheet="1" objects="1" scenarios="1" formatColumns="0" formatRows="0" autoFilter="0"/>
  <autoFilter ref="C93:K284"/>
  <mergeCells count="16">
    <mergeCell ref="L2:V2"/>
    <mergeCell ref="E80:H80"/>
    <mergeCell ref="E84:H84"/>
    <mergeCell ref="E82:H82"/>
    <mergeCell ref="E86:H86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97</v>
      </c>
      <c r="G1" s="383" t="s">
        <v>98</v>
      </c>
      <c r="H1" s="383"/>
      <c r="I1" s="123"/>
      <c r="J1" s="122" t="s">
        <v>99</v>
      </c>
      <c r="K1" s="121" t="s">
        <v>100</v>
      </c>
      <c r="L1" s="122" t="s">
        <v>101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93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II/322 Kolín - Tři Dvory - souvislá údržba</v>
      </c>
      <c r="F7" s="374"/>
      <c r="G7" s="374"/>
      <c r="H7" s="374"/>
      <c r="I7" s="125"/>
      <c r="J7" s="28"/>
      <c r="K7" s="30"/>
    </row>
    <row r="8" spans="1:70">
      <c r="B8" s="27"/>
      <c r="C8" s="28"/>
      <c r="D8" s="36" t="s">
        <v>103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3" t="s">
        <v>104</v>
      </c>
      <c r="F9" s="375"/>
      <c r="G9" s="375"/>
      <c r="H9" s="375"/>
      <c r="I9" s="126"/>
      <c r="J9" s="41"/>
      <c r="K9" s="44"/>
    </row>
    <row r="10" spans="1:70" s="1" customFormat="1">
      <c r="B10" s="40"/>
      <c r="C10" s="41"/>
      <c r="D10" s="36" t="s">
        <v>105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6" t="s">
        <v>369</v>
      </c>
      <c r="F11" s="375"/>
      <c r="G11" s="375"/>
      <c r="H11" s="375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7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7" t="s">
        <v>25</v>
      </c>
      <c r="J14" s="128" t="str">
        <f>'Rekapitulace stavby'!AN8</f>
        <v>7. 5. 2018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7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7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7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7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7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37" t="s">
        <v>21</v>
      </c>
      <c r="F26" s="337"/>
      <c r="G26" s="337"/>
      <c r="H26" s="337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38</v>
      </c>
      <c r="E29" s="41"/>
      <c r="F29" s="41"/>
      <c r="G29" s="41"/>
      <c r="H29" s="41"/>
      <c r="I29" s="126"/>
      <c r="J29" s="136">
        <f>ROUND(J86,2)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40</v>
      </c>
      <c r="G31" s="41"/>
      <c r="H31" s="41"/>
      <c r="I31" s="137" t="s">
        <v>39</v>
      </c>
      <c r="J31" s="45" t="s">
        <v>41</v>
      </c>
      <c r="K31" s="44"/>
    </row>
    <row r="32" spans="2:11" s="1" customFormat="1" ht="14.45" customHeight="1">
      <c r="B32" s="40"/>
      <c r="C32" s="41"/>
      <c r="D32" s="48" t="s">
        <v>42</v>
      </c>
      <c r="E32" s="48" t="s">
        <v>43</v>
      </c>
      <c r="F32" s="138">
        <f>ROUND(SUM(BE86:BE114), 2)</f>
        <v>0</v>
      </c>
      <c r="G32" s="41"/>
      <c r="H32" s="41"/>
      <c r="I32" s="139">
        <v>0.21</v>
      </c>
      <c r="J32" s="138">
        <f>ROUND(ROUND((SUM(BE86:BE114)),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44</v>
      </c>
      <c r="F33" s="138">
        <f>ROUND(SUM(BF86:BF114), 2)</f>
        <v>0</v>
      </c>
      <c r="G33" s="41"/>
      <c r="H33" s="41"/>
      <c r="I33" s="139">
        <v>0.15</v>
      </c>
      <c r="J33" s="138">
        <f>ROUND(ROUND((SUM(BF86:BF114)),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45</v>
      </c>
      <c r="F34" s="138">
        <f>ROUND(SUM(BG86:BG114),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46</v>
      </c>
      <c r="F35" s="138">
        <f>ROUND(SUM(BH86:BH114),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47</v>
      </c>
      <c r="F36" s="138">
        <f>ROUND(SUM(BI86:BI114),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48</v>
      </c>
      <c r="E38" s="78"/>
      <c r="F38" s="78"/>
      <c r="G38" s="142" t="s">
        <v>49</v>
      </c>
      <c r="H38" s="143" t="s">
        <v>50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109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3" t="str">
        <f>E7</f>
        <v>II/322 Kolín - Tři Dvory - souvislá údržba</v>
      </c>
      <c r="F47" s="374"/>
      <c r="G47" s="374"/>
      <c r="H47" s="374"/>
      <c r="I47" s="126"/>
      <c r="J47" s="41"/>
      <c r="K47" s="44"/>
    </row>
    <row r="48" spans="2:11">
      <c r="B48" s="27"/>
      <c r="C48" s="36" t="s">
        <v>103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3" t="s">
        <v>104</v>
      </c>
      <c r="F49" s="375"/>
      <c r="G49" s="375"/>
      <c r="H49" s="375"/>
      <c r="I49" s="126"/>
      <c r="J49" s="41"/>
      <c r="K49" s="44"/>
    </row>
    <row r="50" spans="2:47" s="1" customFormat="1" ht="14.45" customHeight="1">
      <c r="B50" s="40"/>
      <c r="C50" s="36" t="s">
        <v>105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6" t="str">
        <f>E11</f>
        <v>SO 193 - Stálé dopravní značení</v>
      </c>
      <c r="F51" s="375"/>
      <c r="G51" s="375"/>
      <c r="H51" s="375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Středočeský kraj</v>
      </c>
      <c r="G53" s="41"/>
      <c r="H53" s="41"/>
      <c r="I53" s="127" t="s">
        <v>25</v>
      </c>
      <c r="J53" s="128" t="str">
        <f>IF(J14="","",J14)</f>
        <v>7. 5. 2018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Krajská správa a údržba silnic Středočeského kraje</v>
      </c>
      <c r="G55" s="41"/>
      <c r="H55" s="41"/>
      <c r="I55" s="127" t="s">
        <v>33</v>
      </c>
      <c r="J55" s="337" t="str">
        <f>E23</f>
        <v>Ateliér PROMIKA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6"/>
      <c r="J56" s="37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110</v>
      </c>
      <c r="D58" s="140"/>
      <c r="E58" s="140"/>
      <c r="F58" s="140"/>
      <c r="G58" s="140"/>
      <c r="H58" s="140"/>
      <c r="I58" s="153"/>
      <c r="J58" s="154" t="s">
        <v>111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112</v>
      </c>
      <c r="D60" s="41"/>
      <c r="E60" s="41"/>
      <c r="F60" s="41"/>
      <c r="G60" s="41"/>
      <c r="H60" s="41"/>
      <c r="I60" s="126"/>
      <c r="J60" s="136">
        <f>J86</f>
        <v>0</v>
      </c>
      <c r="K60" s="44"/>
      <c r="AU60" s="23" t="s">
        <v>113</v>
      </c>
    </row>
    <row r="61" spans="2:47" s="8" customFormat="1" ht="24.95" customHeight="1">
      <c r="B61" s="157"/>
      <c r="C61" s="158"/>
      <c r="D61" s="159" t="s">
        <v>114</v>
      </c>
      <c r="E61" s="160"/>
      <c r="F61" s="160"/>
      <c r="G61" s="160"/>
      <c r="H61" s="160"/>
      <c r="I61" s="161"/>
      <c r="J61" s="162">
        <f>J87</f>
        <v>0</v>
      </c>
      <c r="K61" s="163"/>
    </row>
    <row r="62" spans="2:47" s="9" customFormat="1" ht="19.899999999999999" customHeight="1">
      <c r="B62" s="164"/>
      <c r="C62" s="165"/>
      <c r="D62" s="166" t="s">
        <v>115</v>
      </c>
      <c r="E62" s="167"/>
      <c r="F62" s="167"/>
      <c r="G62" s="167"/>
      <c r="H62" s="167"/>
      <c r="I62" s="168"/>
      <c r="J62" s="169">
        <f>J88</f>
        <v>0</v>
      </c>
      <c r="K62" s="170"/>
    </row>
    <row r="63" spans="2:47" s="9" customFormat="1" ht="19.899999999999999" customHeight="1">
      <c r="B63" s="164"/>
      <c r="C63" s="165"/>
      <c r="D63" s="166" t="s">
        <v>163</v>
      </c>
      <c r="E63" s="167"/>
      <c r="F63" s="167"/>
      <c r="G63" s="167"/>
      <c r="H63" s="167"/>
      <c r="I63" s="168"/>
      <c r="J63" s="169">
        <f>J102</f>
        <v>0</v>
      </c>
      <c r="K63" s="170"/>
    </row>
    <row r="64" spans="2:47" s="9" customFormat="1" ht="19.899999999999999" customHeight="1">
      <c r="B64" s="164"/>
      <c r="C64" s="165"/>
      <c r="D64" s="166" t="s">
        <v>116</v>
      </c>
      <c r="E64" s="167"/>
      <c r="F64" s="167"/>
      <c r="G64" s="167"/>
      <c r="H64" s="167"/>
      <c r="I64" s="168"/>
      <c r="J64" s="169">
        <f>J112</f>
        <v>0</v>
      </c>
      <c r="K64" s="170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26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47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59"/>
      <c r="L70" s="60"/>
    </row>
    <row r="71" spans="2:12" s="1" customFormat="1" ht="36.950000000000003" customHeight="1">
      <c r="B71" s="40"/>
      <c r="C71" s="61" t="s">
        <v>117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6.5" customHeight="1">
      <c r="B74" s="40"/>
      <c r="C74" s="62"/>
      <c r="D74" s="62"/>
      <c r="E74" s="378" t="str">
        <f>E7</f>
        <v>II/322 Kolín - Tři Dvory - souvislá údržba</v>
      </c>
      <c r="F74" s="379"/>
      <c r="G74" s="379"/>
      <c r="H74" s="379"/>
      <c r="I74" s="171"/>
      <c r="J74" s="62"/>
      <c r="K74" s="62"/>
      <c r="L74" s="60"/>
    </row>
    <row r="75" spans="2:12">
      <c r="B75" s="27"/>
      <c r="C75" s="64" t="s">
        <v>103</v>
      </c>
      <c r="D75" s="172"/>
      <c r="E75" s="172"/>
      <c r="F75" s="172"/>
      <c r="G75" s="172"/>
      <c r="H75" s="172"/>
      <c r="J75" s="172"/>
      <c r="K75" s="172"/>
      <c r="L75" s="173"/>
    </row>
    <row r="76" spans="2:12" s="1" customFormat="1" ht="16.5" customHeight="1">
      <c r="B76" s="40"/>
      <c r="C76" s="62"/>
      <c r="D76" s="62"/>
      <c r="E76" s="378" t="s">
        <v>104</v>
      </c>
      <c r="F76" s="381"/>
      <c r="G76" s="381"/>
      <c r="H76" s="381"/>
      <c r="I76" s="171"/>
      <c r="J76" s="62"/>
      <c r="K76" s="62"/>
      <c r="L76" s="60"/>
    </row>
    <row r="77" spans="2:12" s="1" customFormat="1" ht="14.45" customHeight="1">
      <c r="B77" s="40"/>
      <c r="C77" s="64" t="s">
        <v>105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7.25" customHeight="1">
      <c r="B78" s="40"/>
      <c r="C78" s="62"/>
      <c r="D78" s="62"/>
      <c r="E78" s="348" t="str">
        <f>E11</f>
        <v>SO 193 - Stálé dopravní značení</v>
      </c>
      <c r="F78" s="381"/>
      <c r="G78" s="381"/>
      <c r="H78" s="381"/>
      <c r="I78" s="171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74" t="str">
        <f>F14</f>
        <v>Středočeský kraj</v>
      </c>
      <c r="G80" s="62"/>
      <c r="H80" s="62"/>
      <c r="I80" s="175" t="s">
        <v>25</v>
      </c>
      <c r="J80" s="72" t="str">
        <f>IF(J14="","",J14)</f>
        <v>7. 5. 2018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>
      <c r="B82" s="40"/>
      <c r="C82" s="64" t="s">
        <v>27</v>
      </c>
      <c r="D82" s="62"/>
      <c r="E82" s="62"/>
      <c r="F82" s="174" t="str">
        <f>E17</f>
        <v>Krajská správa a údržba silnic Středočeského kraje</v>
      </c>
      <c r="G82" s="62"/>
      <c r="H82" s="62"/>
      <c r="I82" s="175" t="s">
        <v>33</v>
      </c>
      <c r="J82" s="174" t="str">
        <f>E23</f>
        <v>Ateliér PROMIKA s.r.o.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74" t="str">
        <f>IF(E20="","",E20)</f>
        <v/>
      </c>
      <c r="G83" s="62"/>
      <c r="H83" s="62"/>
      <c r="I83" s="171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0" customFormat="1" ht="29.25" customHeight="1">
      <c r="B85" s="176"/>
      <c r="C85" s="177" t="s">
        <v>118</v>
      </c>
      <c r="D85" s="178" t="s">
        <v>57</v>
      </c>
      <c r="E85" s="178" t="s">
        <v>53</v>
      </c>
      <c r="F85" s="178" t="s">
        <v>119</v>
      </c>
      <c r="G85" s="178" t="s">
        <v>120</v>
      </c>
      <c r="H85" s="178" t="s">
        <v>121</v>
      </c>
      <c r="I85" s="179" t="s">
        <v>122</v>
      </c>
      <c r="J85" s="178" t="s">
        <v>111</v>
      </c>
      <c r="K85" s="180" t="s">
        <v>123</v>
      </c>
      <c r="L85" s="181"/>
      <c r="M85" s="80" t="s">
        <v>124</v>
      </c>
      <c r="N85" s="81" t="s">
        <v>42</v>
      </c>
      <c r="O85" s="81" t="s">
        <v>125</v>
      </c>
      <c r="P85" s="81" t="s">
        <v>126</v>
      </c>
      <c r="Q85" s="81" t="s">
        <v>127</v>
      </c>
      <c r="R85" s="81" t="s">
        <v>128</v>
      </c>
      <c r="S85" s="81" t="s">
        <v>129</v>
      </c>
      <c r="T85" s="82" t="s">
        <v>130</v>
      </c>
    </row>
    <row r="86" spans="2:65" s="1" customFormat="1" ht="29.25" customHeight="1">
      <c r="B86" s="40"/>
      <c r="C86" s="86" t="s">
        <v>112</v>
      </c>
      <c r="D86" s="62"/>
      <c r="E86" s="62"/>
      <c r="F86" s="62"/>
      <c r="G86" s="62"/>
      <c r="H86" s="62"/>
      <c r="I86" s="171"/>
      <c r="J86" s="182">
        <f>BK86</f>
        <v>0</v>
      </c>
      <c r="K86" s="62"/>
      <c r="L86" s="60"/>
      <c r="M86" s="83"/>
      <c r="N86" s="84"/>
      <c r="O86" s="84"/>
      <c r="P86" s="183">
        <f>P87</f>
        <v>0</v>
      </c>
      <c r="Q86" s="84"/>
      <c r="R86" s="183">
        <f>R87</f>
        <v>0.28371999999999997</v>
      </c>
      <c r="S86" s="84"/>
      <c r="T86" s="184">
        <f>T87</f>
        <v>2</v>
      </c>
      <c r="AT86" s="23" t="s">
        <v>71</v>
      </c>
      <c r="AU86" s="23" t="s">
        <v>113</v>
      </c>
      <c r="BK86" s="185">
        <f>BK87</f>
        <v>0</v>
      </c>
    </row>
    <row r="87" spans="2:65" s="11" customFormat="1" ht="37.35" customHeight="1">
      <c r="B87" s="186"/>
      <c r="C87" s="187"/>
      <c r="D87" s="188" t="s">
        <v>71</v>
      </c>
      <c r="E87" s="189" t="s">
        <v>131</v>
      </c>
      <c r="F87" s="189" t="s">
        <v>132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P88+P102+P112</f>
        <v>0</v>
      </c>
      <c r="Q87" s="194"/>
      <c r="R87" s="195">
        <f>R88+R102+R112</f>
        <v>0.28371999999999997</v>
      </c>
      <c r="S87" s="194"/>
      <c r="T87" s="196">
        <f>T88+T102+T112</f>
        <v>2</v>
      </c>
      <c r="AR87" s="197" t="s">
        <v>76</v>
      </c>
      <c r="AT87" s="198" t="s">
        <v>71</v>
      </c>
      <c r="AU87" s="198" t="s">
        <v>72</v>
      </c>
      <c r="AY87" s="197" t="s">
        <v>133</v>
      </c>
      <c r="BK87" s="199">
        <f>BK88+BK102+BK112</f>
        <v>0</v>
      </c>
    </row>
    <row r="88" spans="2:65" s="11" customFormat="1" ht="19.899999999999999" customHeight="1">
      <c r="B88" s="186"/>
      <c r="C88" s="187"/>
      <c r="D88" s="188" t="s">
        <v>71</v>
      </c>
      <c r="E88" s="200" t="s">
        <v>134</v>
      </c>
      <c r="F88" s="200" t="s">
        <v>135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SUM(P89:P101)</f>
        <v>0</v>
      </c>
      <c r="Q88" s="194"/>
      <c r="R88" s="195">
        <f>SUM(R89:R101)</f>
        <v>0.28371999999999997</v>
      </c>
      <c r="S88" s="194"/>
      <c r="T88" s="196">
        <f>SUM(T89:T101)</f>
        <v>2</v>
      </c>
      <c r="AR88" s="197" t="s">
        <v>76</v>
      </c>
      <c r="AT88" s="198" t="s">
        <v>71</v>
      </c>
      <c r="AU88" s="198" t="s">
        <v>76</v>
      </c>
      <c r="AY88" s="197" t="s">
        <v>133</v>
      </c>
      <c r="BK88" s="199">
        <f>SUM(BK89:BK101)</f>
        <v>0</v>
      </c>
    </row>
    <row r="89" spans="2:65" s="1" customFormat="1" ht="25.5" customHeight="1">
      <c r="B89" s="40"/>
      <c r="C89" s="202" t="s">
        <v>76</v>
      </c>
      <c r="D89" s="202" t="s">
        <v>136</v>
      </c>
      <c r="E89" s="203" t="s">
        <v>370</v>
      </c>
      <c r="F89" s="204" t="s">
        <v>371</v>
      </c>
      <c r="G89" s="205" t="s">
        <v>167</v>
      </c>
      <c r="H89" s="206">
        <v>82</v>
      </c>
      <c r="I89" s="207"/>
      <c r="J89" s="208">
        <f>ROUND(I89*H89,2)</f>
        <v>0</v>
      </c>
      <c r="K89" s="204" t="s">
        <v>21</v>
      </c>
      <c r="L89" s="60"/>
      <c r="M89" s="209" t="s">
        <v>21</v>
      </c>
      <c r="N89" s="210" t="s">
        <v>43</v>
      </c>
      <c r="O89" s="41"/>
      <c r="P89" s="211">
        <f>O89*H89</f>
        <v>0</v>
      </c>
      <c r="Q89" s="211">
        <v>8.4999999999999995E-4</v>
      </c>
      <c r="R89" s="211">
        <f>Q89*H89</f>
        <v>6.9699999999999998E-2</v>
      </c>
      <c r="S89" s="211">
        <v>0</v>
      </c>
      <c r="T89" s="212">
        <f>S89*H89</f>
        <v>0</v>
      </c>
      <c r="AR89" s="23" t="s">
        <v>141</v>
      </c>
      <c r="AT89" s="23" t="s">
        <v>136</v>
      </c>
      <c r="AU89" s="23" t="s">
        <v>80</v>
      </c>
      <c r="AY89" s="23" t="s">
        <v>133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3" t="s">
        <v>76</v>
      </c>
      <c r="BK89" s="213">
        <f>ROUND(I89*H89,2)</f>
        <v>0</v>
      </c>
      <c r="BL89" s="23" t="s">
        <v>141</v>
      </c>
      <c r="BM89" s="23" t="s">
        <v>372</v>
      </c>
    </row>
    <row r="90" spans="2:65" s="1" customFormat="1" ht="27">
      <c r="B90" s="40"/>
      <c r="C90" s="62"/>
      <c r="D90" s="214" t="s">
        <v>143</v>
      </c>
      <c r="E90" s="62"/>
      <c r="F90" s="215" t="s">
        <v>373</v>
      </c>
      <c r="G90" s="62"/>
      <c r="H90" s="62"/>
      <c r="I90" s="171"/>
      <c r="J90" s="62"/>
      <c r="K90" s="62"/>
      <c r="L90" s="60"/>
      <c r="M90" s="216"/>
      <c r="N90" s="41"/>
      <c r="O90" s="41"/>
      <c r="P90" s="41"/>
      <c r="Q90" s="41"/>
      <c r="R90" s="41"/>
      <c r="S90" s="41"/>
      <c r="T90" s="77"/>
      <c r="AT90" s="23" t="s">
        <v>143</v>
      </c>
      <c r="AU90" s="23" t="s">
        <v>80</v>
      </c>
    </row>
    <row r="91" spans="2:65" s="12" customFormat="1" ht="13.5">
      <c r="B91" s="217"/>
      <c r="C91" s="218"/>
      <c r="D91" s="214" t="s">
        <v>145</v>
      </c>
      <c r="E91" s="219" t="s">
        <v>21</v>
      </c>
      <c r="F91" s="220" t="s">
        <v>374</v>
      </c>
      <c r="G91" s="218"/>
      <c r="H91" s="221">
        <v>82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145</v>
      </c>
      <c r="AU91" s="227" t="s">
        <v>80</v>
      </c>
      <c r="AV91" s="12" t="s">
        <v>80</v>
      </c>
      <c r="AW91" s="12" t="s">
        <v>35</v>
      </c>
      <c r="AX91" s="12" t="s">
        <v>72</v>
      </c>
      <c r="AY91" s="227" t="s">
        <v>133</v>
      </c>
    </row>
    <row r="92" spans="2:65" s="1" customFormat="1" ht="25.5" customHeight="1">
      <c r="B92" s="40"/>
      <c r="C92" s="202" t="s">
        <v>80</v>
      </c>
      <c r="D92" s="202" t="s">
        <v>136</v>
      </c>
      <c r="E92" s="203" t="s">
        <v>375</v>
      </c>
      <c r="F92" s="204" t="s">
        <v>376</v>
      </c>
      <c r="G92" s="205" t="s">
        <v>167</v>
      </c>
      <c r="H92" s="206">
        <v>82</v>
      </c>
      <c r="I92" s="207"/>
      <c r="J92" s="208">
        <f>ROUND(I92*H92,2)</f>
        <v>0</v>
      </c>
      <c r="K92" s="204" t="s">
        <v>21</v>
      </c>
      <c r="L92" s="60"/>
      <c r="M92" s="209" t="s">
        <v>21</v>
      </c>
      <c r="N92" s="210" t="s">
        <v>43</v>
      </c>
      <c r="O92" s="41"/>
      <c r="P92" s="211">
        <f>O92*H92</f>
        <v>0</v>
      </c>
      <c r="Q92" s="211">
        <v>2.5999999999999999E-3</v>
      </c>
      <c r="R92" s="211">
        <f>Q92*H92</f>
        <v>0.2132</v>
      </c>
      <c r="S92" s="211">
        <v>0</v>
      </c>
      <c r="T92" s="212">
        <f>S92*H92</f>
        <v>0</v>
      </c>
      <c r="AR92" s="23" t="s">
        <v>141</v>
      </c>
      <c r="AT92" s="23" t="s">
        <v>136</v>
      </c>
      <c r="AU92" s="23" t="s">
        <v>80</v>
      </c>
      <c r="AY92" s="23" t="s">
        <v>133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3" t="s">
        <v>76</v>
      </c>
      <c r="BK92" s="213">
        <f>ROUND(I92*H92,2)</f>
        <v>0</v>
      </c>
      <c r="BL92" s="23" t="s">
        <v>141</v>
      </c>
      <c r="BM92" s="23" t="s">
        <v>377</v>
      </c>
    </row>
    <row r="93" spans="2:65" s="1" customFormat="1" ht="27">
      <c r="B93" s="40"/>
      <c r="C93" s="62"/>
      <c r="D93" s="214" t="s">
        <v>143</v>
      </c>
      <c r="E93" s="62"/>
      <c r="F93" s="215" t="s">
        <v>378</v>
      </c>
      <c r="G93" s="62"/>
      <c r="H93" s="62"/>
      <c r="I93" s="171"/>
      <c r="J93" s="62"/>
      <c r="K93" s="62"/>
      <c r="L93" s="60"/>
      <c r="M93" s="216"/>
      <c r="N93" s="41"/>
      <c r="O93" s="41"/>
      <c r="P93" s="41"/>
      <c r="Q93" s="41"/>
      <c r="R93" s="41"/>
      <c r="S93" s="41"/>
      <c r="T93" s="77"/>
      <c r="AT93" s="23" t="s">
        <v>143</v>
      </c>
      <c r="AU93" s="23" t="s">
        <v>80</v>
      </c>
    </row>
    <row r="94" spans="2:65" s="12" customFormat="1" ht="13.5">
      <c r="B94" s="217"/>
      <c r="C94" s="218"/>
      <c r="D94" s="214" t="s">
        <v>145</v>
      </c>
      <c r="E94" s="219" t="s">
        <v>21</v>
      </c>
      <c r="F94" s="220" t="s">
        <v>379</v>
      </c>
      <c r="G94" s="218"/>
      <c r="H94" s="221">
        <v>82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145</v>
      </c>
      <c r="AU94" s="227" t="s">
        <v>80</v>
      </c>
      <c r="AV94" s="12" t="s">
        <v>80</v>
      </c>
      <c r="AW94" s="12" t="s">
        <v>35</v>
      </c>
      <c r="AX94" s="12" t="s">
        <v>72</v>
      </c>
      <c r="AY94" s="227" t="s">
        <v>133</v>
      </c>
    </row>
    <row r="95" spans="2:65" s="1" customFormat="1" ht="16.5" customHeight="1">
      <c r="B95" s="40"/>
      <c r="C95" s="202" t="s">
        <v>87</v>
      </c>
      <c r="D95" s="202" t="s">
        <v>136</v>
      </c>
      <c r="E95" s="203" t="s">
        <v>380</v>
      </c>
      <c r="F95" s="204" t="s">
        <v>381</v>
      </c>
      <c r="G95" s="205" t="s">
        <v>167</v>
      </c>
      <c r="H95" s="206">
        <v>82</v>
      </c>
      <c r="I95" s="207"/>
      <c r="J95" s="208">
        <f>ROUND(I95*H95,2)</f>
        <v>0</v>
      </c>
      <c r="K95" s="204" t="s">
        <v>21</v>
      </c>
      <c r="L95" s="60"/>
      <c r="M95" s="209" t="s">
        <v>21</v>
      </c>
      <c r="N95" s="210" t="s">
        <v>43</v>
      </c>
      <c r="O95" s="41"/>
      <c r="P95" s="211">
        <f>O95*H95</f>
        <v>0</v>
      </c>
      <c r="Q95" s="211">
        <v>1.0000000000000001E-5</v>
      </c>
      <c r="R95" s="211">
        <f>Q95*H95</f>
        <v>8.2000000000000009E-4</v>
      </c>
      <c r="S95" s="211">
        <v>0</v>
      </c>
      <c r="T95" s="212">
        <f>S95*H95</f>
        <v>0</v>
      </c>
      <c r="AR95" s="23" t="s">
        <v>141</v>
      </c>
      <c r="AT95" s="23" t="s">
        <v>136</v>
      </c>
      <c r="AU95" s="23" t="s">
        <v>80</v>
      </c>
      <c r="AY95" s="23" t="s">
        <v>133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3" t="s">
        <v>76</v>
      </c>
      <c r="BK95" s="213">
        <f>ROUND(I95*H95,2)</f>
        <v>0</v>
      </c>
      <c r="BL95" s="23" t="s">
        <v>141</v>
      </c>
      <c r="BM95" s="23" t="s">
        <v>382</v>
      </c>
    </row>
    <row r="96" spans="2:65" s="1" customFormat="1" ht="27">
      <c r="B96" s="40"/>
      <c r="C96" s="62"/>
      <c r="D96" s="214" t="s">
        <v>143</v>
      </c>
      <c r="E96" s="62"/>
      <c r="F96" s="215" t="s">
        <v>383</v>
      </c>
      <c r="G96" s="62"/>
      <c r="H96" s="62"/>
      <c r="I96" s="171"/>
      <c r="J96" s="62"/>
      <c r="K96" s="62"/>
      <c r="L96" s="60"/>
      <c r="M96" s="216"/>
      <c r="N96" s="41"/>
      <c r="O96" s="41"/>
      <c r="P96" s="41"/>
      <c r="Q96" s="41"/>
      <c r="R96" s="41"/>
      <c r="S96" s="41"/>
      <c r="T96" s="77"/>
      <c r="AT96" s="23" t="s">
        <v>143</v>
      </c>
      <c r="AU96" s="23" t="s">
        <v>80</v>
      </c>
    </row>
    <row r="97" spans="2:65" s="12" customFormat="1" ht="13.5">
      <c r="B97" s="217"/>
      <c r="C97" s="218"/>
      <c r="D97" s="214" t="s">
        <v>145</v>
      </c>
      <c r="E97" s="219" t="s">
        <v>21</v>
      </c>
      <c r="F97" s="220" t="s">
        <v>374</v>
      </c>
      <c r="G97" s="218"/>
      <c r="H97" s="221">
        <v>82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145</v>
      </c>
      <c r="AU97" s="227" t="s">
        <v>80</v>
      </c>
      <c r="AV97" s="12" t="s">
        <v>80</v>
      </c>
      <c r="AW97" s="12" t="s">
        <v>35</v>
      </c>
      <c r="AX97" s="12" t="s">
        <v>72</v>
      </c>
      <c r="AY97" s="227" t="s">
        <v>133</v>
      </c>
    </row>
    <row r="98" spans="2:65" s="1" customFormat="1" ht="16.5" customHeight="1">
      <c r="B98" s="40"/>
      <c r="C98" s="202" t="s">
        <v>141</v>
      </c>
      <c r="D98" s="202" t="s">
        <v>136</v>
      </c>
      <c r="E98" s="203" t="s">
        <v>384</v>
      </c>
      <c r="F98" s="204" t="s">
        <v>385</v>
      </c>
      <c r="G98" s="205" t="s">
        <v>167</v>
      </c>
      <c r="H98" s="206">
        <v>1000</v>
      </c>
      <c r="I98" s="207"/>
      <c r="J98" s="208">
        <f>ROUND(I98*H98,2)</f>
        <v>0</v>
      </c>
      <c r="K98" s="204" t="s">
        <v>140</v>
      </c>
      <c r="L98" s="60"/>
      <c r="M98" s="209" t="s">
        <v>21</v>
      </c>
      <c r="N98" s="210" t="s">
        <v>43</v>
      </c>
      <c r="O98" s="41"/>
      <c r="P98" s="211">
        <f>O98*H98</f>
        <v>0</v>
      </c>
      <c r="Q98" s="211">
        <v>0</v>
      </c>
      <c r="R98" s="211">
        <f>Q98*H98</f>
        <v>0</v>
      </c>
      <c r="S98" s="211">
        <v>2E-3</v>
      </c>
      <c r="T98" s="212">
        <f>S98*H98</f>
        <v>2</v>
      </c>
      <c r="AR98" s="23" t="s">
        <v>141</v>
      </c>
      <c r="AT98" s="23" t="s">
        <v>136</v>
      </c>
      <c r="AU98" s="23" t="s">
        <v>80</v>
      </c>
      <c r="AY98" s="23" t="s">
        <v>133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3" t="s">
        <v>76</v>
      </c>
      <c r="BK98" s="213">
        <f>ROUND(I98*H98,2)</f>
        <v>0</v>
      </c>
      <c r="BL98" s="23" t="s">
        <v>141</v>
      </c>
      <c r="BM98" s="23" t="s">
        <v>386</v>
      </c>
    </row>
    <row r="99" spans="2:65" s="1" customFormat="1" ht="27">
      <c r="B99" s="40"/>
      <c r="C99" s="62"/>
      <c r="D99" s="214" t="s">
        <v>143</v>
      </c>
      <c r="E99" s="62"/>
      <c r="F99" s="215" t="s">
        <v>387</v>
      </c>
      <c r="G99" s="62"/>
      <c r="H99" s="62"/>
      <c r="I99" s="171"/>
      <c r="J99" s="62"/>
      <c r="K99" s="62"/>
      <c r="L99" s="60"/>
      <c r="M99" s="216"/>
      <c r="N99" s="41"/>
      <c r="O99" s="41"/>
      <c r="P99" s="41"/>
      <c r="Q99" s="41"/>
      <c r="R99" s="41"/>
      <c r="S99" s="41"/>
      <c r="T99" s="77"/>
      <c r="AT99" s="23" t="s">
        <v>143</v>
      </c>
      <c r="AU99" s="23" t="s">
        <v>80</v>
      </c>
    </row>
    <row r="100" spans="2:65" s="1" customFormat="1" ht="27">
      <c r="B100" s="40"/>
      <c r="C100" s="62"/>
      <c r="D100" s="214" t="s">
        <v>274</v>
      </c>
      <c r="E100" s="62"/>
      <c r="F100" s="251" t="s">
        <v>388</v>
      </c>
      <c r="G100" s="62"/>
      <c r="H100" s="62"/>
      <c r="I100" s="171"/>
      <c r="J100" s="62"/>
      <c r="K100" s="62"/>
      <c r="L100" s="60"/>
      <c r="M100" s="216"/>
      <c r="N100" s="41"/>
      <c r="O100" s="41"/>
      <c r="P100" s="41"/>
      <c r="Q100" s="41"/>
      <c r="R100" s="41"/>
      <c r="S100" s="41"/>
      <c r="T100" s="77"/>
      <c r="AT100" s="23" t="s">
        <v>274</v>
      </c>
      <c r="AU100" s="23" t="s">
        <v>80</v>
      </c>
    </row>
    <row r="101" spans="2:65" s="12" customFormat="1" ht="13.5">
      <c r="B101" s="217"/>
      <c r="C101" s="218"/>
      <c r="D101" s="214" t="s">
        <v>145</v>
      </c>
      <c r="E101" s="219" t="s">
        <v>21</v>
      </c>
      <c r="F101" s="220" t="s">
        <v>389</v>
      </c>
      <c r="G101" s="218"/>
      <c r="H101" s="221">
        <v>1000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145</v>
      </c>
      <c r="AU101" s="227" t="s">
        <v>80</v>
      </c>
      <c r="AV101" s="12" t="s">
        <v>80</v>
      </c>
      <c r="AW101" s="12" t="s">
        <v>35</v>
      </c>
      <c r="AX101" s="12" t="s">
        <v>72</v>
      </c>
      <c r="AY101" s="227" t="s">
        <v>133</v>
      </c>
    </row>
    <row r="102" spans="2:65" s="11" customFormat="1" ht="29.85" customHeight="1">
      <c r="B102" s="186"/>
      <c r="C102" s="187"/>
      <c r="D102" s="188" t="s">
        <v>71</v>
      </c>
      <c r="E102" s="200" t="s">
        <v>331</v>
      </c>
      <c r="F102" s="200" t="s">
        <v>332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SUM(P103:P111)</f>
        <v>0</v>
      </c>
      <c r="Q102" s="194"/>
      <c r="R102" s="195">
        <f>SUM(R103:R111)</f>
        <v>0</v>
      </c>
      <c r="S102" s="194"/>
      <c r="T102" s="196">
        <f>SUM(T103:T111)</f>
        <v>0</v>
      </c>
      <c r="AR102" s="197" t="s">
        <v>76</v>
      </c>
      <c r="AT102" s="198" t="s">
        <v>71</v>
      </c>
      <c r="AU102" s="198" t="s">
        <v>76</v>
      </c>
      <c r="AY102" s="197" t="s">
        <v>133</v>
      </c>
      <c r="BK102" s="199">
        <f>SUM(BK103:BK111)</f>
        <v>0</v>
      </c>
    </row>
    <row r="103" spans="2:65" s="1" customFormat="1" ht="16.5" customHeight="1">
      <c r="B103" s="40"/>
      <c r="C103" s="202" t="s">
        <v>189</v>
      </c>
      <c r="D103" s="202" t="s">
        <v>136</v>
      </c>
      <c r="E103" s="203" t="s">
        <v>334</v>
      </c>
      <c r="F103" s="204" t="s">
        <v>335</v>
      </c>
      <c r="G103" s="205" t="s">
        <v>157</v>
      </c>
      <c r="H103" s="206">
        <v>2</v>
      </c>
      <c r="I103" s="207"/>
      <c r="J103" s="208">
        <f>ROUND(I103*H103,2)</f>
        <v>0</v>
      </c>
      <c r="K103" s="204" t="s">
        <v>140</v>
      </c>
      <c r="L103" s="60"/>
      <c r="M103" s="209" t="s">
        <v>21</v>
      </c>
      <c r="N103" s="210" t="s">
        <v>43</v>
      </c>
      <c r="O103" s="4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3" t="s">
        <v>141</v>
      </c>
      <c r="AT103" s="23" t="s">
        <v>136</v>
      </c>
      <c r="AU103" s="23" t="s">
        <v>80</v>
      </c>
      <c r="AY103" s="23" t="s">
        <v>133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3" t="s">
        <v>76</v>
      </c>
      <c r="BK103" s="213">
        <f>ROUND(I103*H103,2)</f>
        <v>0</v>
      </c>
      <c r="BL103" s="23" t="s">
        <v>141</v>
      </c>
      <c r="BM103" s="23" t="s">
        <v>390</v>
      </c>
    </row>
    <row r="104" spans="2:65" s="1" customFormat="1" ht="27">
      <c r="B104" s="40"/>
      <c r="C104" s="62"/>
      <c r="D104" s="214" t="s">
        <v>143</v>
      </c>
      <c r="E104" s="62"/>
      <c r="F104" s="215" t="s">
        <v>337</v>
      </c>
      <c r="G104" s="62"/>
      <c r="H104" s="62"/>
      <c r="I104" s="171"/>
      <c r="J104" s="62"/>
      <c r="K104" s="62"/>
      <c r="L104" s="60"/>
      <c r="M104" s="216"/>
      <c r="N104" s="41"/>
      <c r="O104" s="41"/>
      <c r="P104" s="41"/>
      <c r="Q104" s="41"/>
      <c r="R104" s="41"/>
      <c r="S104" s="41"/>
      <c r="T104" s="77"/>
      <c r="AT104" s="23" t="s">
        <v>143</v>
      </c>
      <c r="AU104" s="23" t="s">
        <v>80</v>
      </c>
    </row>
    <row r="105" spans="2:65" s="1" customFormat="1" ht="16.5" customHeight="1">
      <c r="B105" s="40"/>
      <c r="C105" s="202" t="s">
        <v>197</v>
      </c>
      <c r="D105" s="202" t="s">
        <v>136</v>
      </c>
      <c r="E105" s="203" t="s">
        <v>339</v>
      </c>
      <c r="F105" s="204" t="s">
        <v>340</v>
      </c>
      <c r="G105" s="205" t="s">
        <v>157</v>
      </c>
      <c r="H105" s="206">
        <v>38</v>
      </c>
      <c r="I105" s="207"/>
      <c r="J105" s="208">
        <f>ROUND(I105*H105,2)</f>
        <v>0</v>
      </c>
      <c r="K105" s="204" t="s">
        <v>140</v>
      </c>
      <c r="L105" s="60"/>
      <c r="M105" s="209" t="s">
        <v>21</v>
      </c>
      <c r="N105" s="210" t="s">
        <v>43</v>
      </c>
      <c r="O105" s="4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23" t="s">
        <v>141</v>
      </c>
      <c r="AT105" s="23" t="s">
        <v>136</v>
      </c>
      <c r="AU105" s="23" t="s">
        <v>80</v>
      </c>
      <c r="AY105" s="23" t="s">
        <v>133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3" t="s">
        <v>76</v>
      </c>
      <c r="BK105" s="213">
        <f>ROUND(I105*H105,2)</f>
        <v>0</v>
      </c>
      <c r="BL105" s="23" t="s">
        <v>141</v>
      </c>
      <c r="BM105" s="23" t="s">
        <v>391</v>
      </c>
    </row>
    <row r="106" spans="2:65" s="1" customFormat="1" ht="27">
      <c r="B106" s="40"/>
      <c r="C106" s="62"/>
      <c r="D106" s="214" t="s">
        <v>143</v>
      </c>
      <c r="E106" s="62"/>
      <c r="F106" s="215" t="s">
        <v>342</v>
      </c>
      <c r="G106" s="62"/>
      <c r="H106" s="62"/>
      <c r="I106" s="171"/>
      <c r="J106" s="62"/>
      <c r="K106" s="62"/>
      <c r="L106" s="60"/>
      <c r="M106" s="216"/>
      <c r="N106" s="41"/>
      <c r="O106" s="41"/>
      <c r="P106" s="41"/>
      <c r="Q106" s="41"/>
      <c r="R106" s="41"/>
      <c r="S106" s="41"/>
      <c r="T106" s="77"/>
      <c r="AT106" s="23" t="s">
        <v>143</v>
      </c>
      <c r="AU106" s="23" t="s">
        <v>80</v>
      </c>
    </row>
    <row r="107" spans="2:65" s="12" customFormat="1" ht="13.5">
      <c r="B107" s="217"/>
      <c r="C107" s="218"/>
      <c r="D107" s="214" t="s">
        <v>145</v>
      </c>
      <c r="E107" s="218"/>
      <c r="F107" s="220" t="s">
        <v>392</v>
      </c>
      <c r="G107" s="218"/>
      <c r="H107" s="221">
        <v>38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145</v>
      </c>
      <c r="AU107" s="227" t="s">
        <v>80</v>
      </c>
      <c r="AV107" s="12" t="s">
        <v>80</v>
      </c>
      <c r="AW107" s="12" t="s">
        <v>6</v>
      </c>
      <c r="AX107" s="12" t="s">
        <v>76</v>
      </c>
      <c r="AY107" s="227" t="s">
        <v>133</v>
      </c>
    </row>
    <row r="108" spans="2:65" s="1" customFormat="1" ht="16.5" customHeight="1">
      <c r="B108" s="40"/>
      <c r="C108" s="202" t="s">
        <v>203</v>
      </c>
      <c r="D108" s="202" t="s">
        <v>136</v>
      </c>
      <c r="E108" s="203" t="s">
        <v>345</v>
      </c>
      <c r="F108" s="204" t="s">
        <v>346</v>
      </c>
      <c r="G108" s="205" t="s">
        <v>157</v>
      </c>
      <c r="H108" s="206">
        <v>2</v>
      </c>
      <c r="I108" s="207"/>
      <c r="J108" s="208">
        <f>ROUND(I108*H108,2)</f>
        <v>0</v>
      </c>
      <c r="K108" s="204" t="s">
        <v>140</v>
      </c>
      <c r="L108" s="60"/>
      <c r="M108" s="209" t="s">
        <v>21</v>
      </c>
      <c r="N108" s="210" t="s">
        <v>43</v>
      </c>
      <c r="O108" s="41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23" t="s">
        <v>141</v>
      </c>
      <c r="AT108" s="23" t="s">
        <v>136</v>
      </c>
      <c r="AU108" s="23" t="s">
        <v>80</v>
      </c>
      <c r="AY108" s="23" t="s">
        <v>133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3" t="s">
        <v>76</v>
      </c>
      <c r="BK108" s="213">
        <f>ROUND(I108*H108,2)</f>
        <v>0</v>
      </c>
      <c r="BL108" s="23" t="s">
        <v>141</v>
      </c>
      <c r="BM108" s="23" t="s">
        <v>393</v>
      </c>
    </row>
    <row r="109" spans="2:65" s="1" customFormat="1" ht="13.5">
      <c r="B109" s="40"/>
      <c r="C109" s="62"/>
      <c r="D109" s="214" t="s">
        <v>143</v>
      </c>
      <c r="E109" s="62"/>
      <c r="F109" s="215" t="s">
        <v>348</v>
      </c>
      <c r="G109" s="62"/>
      <c r="H109" s="62"/>
      <c r="I109" s="171"/>
      <c r="J109" s="62"/>
      <c r="K109" s="62"/>
      <c r="L109" s="60"/>
      <c r="M109" s="216"/>
      <c r="N109" s="41"/>
      <c r="O109" s="41"/>
      <c r="P109" s="41"/>
      <c r="Q109" s="41"/>
      <c r="R109" s="41"/>
      <c r="S109" s="41"/>
      <c r="T109" s="77"/>
      <c r="AT109" s="23" t="s">
        <v>143</v>
      </c>
      <c r="AU109" s="23" t="s">
        <v>80</v>
      </c>
    </row>
    <row r="110" spans="2:65" s="1" customFormat="1" ht="16.5" customHeight="1">
      <c r="B110" s="40"/>
      <c r="C110" s="202" t="s">
        <v>150</v>
      </c>
      <c r="D110" s="202" t="s">
        <v>136</v>
      </c>
      <c r="E110" s="203" t="s">
        <v>350</v>
      </c>
      <c r="F110" s="204" t="s">
        <v>351</v>
      </c>
      <c r="G110" s="205" t="s">
        <v>157</v>
      </c>
      <c r="H110" s="206">
        <v>2</v>
      </c>
      <c r="I110" s="207"/>
      <c r="J110" s="208">
        <f>ROUND(I110*H110,2)</f>
        <v>0</v>
      </c>
      <c r="K110" s="204" t="s">
        <v>140</v>
      </c>
      <c r="L110" s="60"/>
      <c r="M110" s="209" t="s">
        <v>21</v>
      </c>
      <c r="N110" s="210" t="s">
        <v>43</v>
      </c>
      <c r="O110" s="41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AR110" s="23" t="s">
        <v>141</v>
      </c>
      <c r="AT110" s="23" t="s">
        <v>136</v>
      </c>
      <c r="AU110" s="23" t="s">
        <v>80</v>
      </c>
      <c r="AY110" s="23" t="s">
        <v>133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3" t="s">
        <v>76</v>
      </c>
      <c r="BK110" s="213">
        <f>ROUND(I110*H110,2)</f>
        <v>0</v>
      </c>
      <c r="BL110" s="23" t="s">
        <v>141</v>
      </c>
      <c r="BM110" s="23" t="s">
        <v>394</v>
      </c>
    </row>
    <row r="111" spans="2:65" s="1" customFormat="1" ht="13.5">
      <c r="B111" s="40"/>
      <c r="C111" s="62"/>
      <c r="D111" s="214" t="s">
        <v>143</v>
      </c>
      <c r="E111" s="62"/>
      <c r="F111" s="215" t="s">
        <v>353</v>
      </c>
      <c r="G111" s="62"/>
      <c r="H111" s="62"/>
      <c r="I111" s="171"/>
      <c r="J111" s="62"/>
      <c r="K111" s="62"/>
      <c r="L111" s="60"/>
      <c r="M111" s="216"/>
      <c r="N111" s="41"/>
      <c r="O111" s="41"/>
      <c r="P111" s="41"/>
      <c r="Q111" s="41"/>
      <c r="R111" s="41"/>
      <c r="S111" s="41"/>
      <c r="T111" s="77"/>
      <c r="AT111" s="23" t="s">
        <v>143</v>
      </c>
      <c r="AU111" s="23" t="s">
        <v>80</v>
      </c>
    </row>
    <row r="112" spans="2:65" s="11" customFormat="1" ht="29.85" customHeight="1">
      <c r="B112" s="186"/>
      <c r="C112" s="187"/>
      <c r="D112" s="188" t="s">
        <v>71</v>
      </c>
      <c r="E112" s="200" t="s">
        <v>153</v>
      </c>
      <c r="F112" s="200" t="s">
        <v>154</v>
      </c>
      <c r="G112" s="187"/>
      <c r="H112" s="187"/>
      <c r="I112" s="190"/>
      <c r="J112" s="201">
        <f>BK112</f>
        <v>0</v>
      </c>
      <c r="K112" s="187"/>
      <c r="L112" s="192"/>
      <c r="M112" s="193"/>
      <c r="N112" s="194"/>
      <c r="O112" s="194"/>
      <c r="P112" s="195">
        <f>SUM(P113:P114)</f>
        <v>0</v>
      </c>
      <c r="Q112" s="194"/>
      <c r="R112" s="195">
        <f>SUM(R113:R114)</f>
        <v>0</v>
      </c>
      <c r="S112" s="194"/>
      <c r="T112" s="196">
        <f>SUM(T113:T114)</f>
        <v>0</v>
      </c>
      <c r="AR112" s="197" t="s">
        <v>76</v>
      </c>
      <c r="AT112" s="198" t="s">
        <v>71</v>
      </c>
      <c r="AU112" s="198" t="s">
        <v>76</v>
      </c>
      <c r="AY112" s="197" t="s">
        <v>133</v>
      </c>
      <c r="BK112" s="199">
        <f>SUM(BK113:BK114)</f>
        <v>0</v>
      </c>
    </row>
    <row r="113" spans="2:65" s="1" customFormat="1" ht="25.5" customHeight="1">
      <c r="B113" s="40"/>
      <c r="C113" s="202" t="s">
        <v>134</v>
      </c>
      <c r="D113" s="202" t="s">
        <v>136</v>
      </c>
      <c r="E113" s="203" t="s">
        <v>155</v>
      </c>
      <c r="F113" s="204" t="s">
        <v>156</v>
      </c>
      <c r="G113" s="205" t="s">
        <v>157</v>
      </c>
      <c r="H113" s="206">
        <v>0.28399999999999997</v>
      </c>
      <c r="I113" s="207"/>
      <c r="J113" s="208">
        <f>ROUND(I113*H113,2)</f>
        <v>0</v>
      </c>
      <c r="K113" s="204" t="s">
        <v>140</v>
      </c>
      <c r="L113" s="60"/>
      <c r="M113" s="209" t="s">
        <v>21</v>
      </c>
      <c r="N113" s="210" t="s">
        <v>43</v>
      </c>
      <c r="O113" s="4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AR113" s="23" t="s">
        <v>141</v>
      </c>
      <c r="AT113" s="23" t="s">
        <v>136</v>
      </c>
      <c r="AU113" s="23" t="s">
        <v>80</v>
      </c>
      <c r="AY113" s="23" t="s">
        <v>133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23" t="s">
        <v>76</v>
      </c>
      <c r="BK113" s="213">
        <f>ROUND(I113*H113,2)</f>
        <v>0</v>
      </c>
      <c r="BL113" s="23" t="s">
        <v>141</v>
      </c>
      <c r="BM113" s="23" t="s">
        <v>395</v>
      </c>
    </row>
    <row r="114" spans="2:65" s="1" customFormat="1" ht="27">
      <c r="B114" s="40"/>
      <c r="C114" s="62"/>
      <c r="D114" s="214" t="s">
        <v>143</v>
      </c>
      <c r="E114" s="62"/>
      <c r="F114" s="215" t="s">
        <v>159</v>
      </c>
      <c r="G114" s="62"/>
      <c r="H114" s="62"/>
      <c r="I114" s="171"/>
      <c r="J114" s="62"/>
      <c r="K114" s="62"/>
      <c r="L114" s="60"/>
      <c r="M114" s="238"/>
      <c r="N114" s="239"/>
      <c r="O114" s="239"/>
      <c r="P114" s="239"/>
      <c r="Q114" s="239"/>
      <c r="R114" s="239"/>
      <c r="S114" s="239"/>
      <c r="T114" s="240"/>
      <c r="AT114" s="23" t="s">
        <v>143</v>
      </c>
      <c r="AU114" s="23" t="s">
        <v>80</v>
      </c>
    </row>
    <row r="115" spans="2:65" s="1" customFormat="1" ht="6.95" customHeight="1">
      <c r="B115" s="55"/>
      <c r="C115" s="56"/>
      <c r="D115" s="56"/>
      <c r="E115" s="56"/>
      <c r="F115" s="56"/>
      <c r="G115" s="56"/>
      <c r="H115" s="56"/>
      <c r="I115" s="147"/>
      <c r="J115" s="56"/>
      <c r="K115" s="56"/>
      <c r="L115" s="60"/>
    </row>
  </sheetData>
  <sheetProtection algorithmName="SHA-512" hashValue="x6MyvOPaLNHk+DM4wC5LINFqFsMgFhpcjlR5vjapTLbIBvH+fEDqN9v3QAE4s2OuBO5iuhwg8UEuhMYtBr0X1Q==" saltValue="Oy71f7l6zT1PGS8m1x6LKi2R+NOogOFTn5ofXGmr0AwF7DWO5PjKMtr47iGSGpLnJ5xTE+5yEUDr6BmyfnMN5g==" spinCount="100000" sheet="1" objects="1" scenarios="1" formatColumns="0" formatRows="0" autoFilter="0"/>
  <autoFilter ref="C85:K114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97</v>
      </c>
      <c r="G1" s="383" t="s">
        <v>98</v>
      </c>
      <c r="H1" s="383"/>
      <c r="I1" s="123"/>
      <c r="J1" s="122" t="s">
        <v>99</v>
      </c>
      <c r="K1" s="121" t="s">
        <v>100</v>
      </c>
      <c r="L1" s="122" t="s">
        <v>101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23" t="s">
        <v>96</v>
      </c>
    </row>
    <row r="3" spans="1:70" ht="6.95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102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6.5" customHeight="1">
      <c r="B7" s="27"/>
      <c r="C7" s="28"/>
      <c r="D7" s="28"/>
      <c r="E7" s="373" t="str">
        <f>'Rekapitulace stavby'!K6</f>
        <v>II/322 Kolín - Tři Dvory - souvislá údržba</v>
      </c>
      <c r="F7" s="374"/>
      <c r="G7" s="374"/>
      <c r="H7" s="374"/>
      <c r="I7" s="125"/>
      <c r="J7" s="28"/>
      <c r="K7" s="30"/>
    </row>
    <row r="8" spans="1:70">
      <c r="B8" s="27"/>
      <c r="C8" s="28"/>
      <c r="D8" s="36" t="s">
        <v>103</v>
      </c>
      <c r="E8" s="28"/>
      <c r="F8" s="28"/>
      <c r="G8" s="28"/>
      <c r="H8" s="28"/>
      <c r="I8" s="125"/>
      <c r="J8" s="28"/>
      <c r="K8" s="30"/>
    </row>
    <row r="9" spans="1:70" s="1" customFormat="1" ht="16.5" customHeight="1">
      <c r="B9" s="40"/>
      <c r="C9" s="41"/>
      <c r="D9" s="41"/>
      <c r="E9" s="373" t="s">
        <v>104</v>
      </c>
      <c r="F9" s="375"/>
      <c r="G9" s="375"/>
      <c r="H9" s="375"/>
      <c r="I9" s="126"/>
      <c r="J9" s="41"/>
      <c r="K9" s="44"/>
    </row>
    <row r="10" spans="1:70" s="1" customFormat="1">
      <c r="B10" s="40"/>
      <c r="C10" s="41"/>
      <c r="D10" s="36" t="s">
        <v>105</v>
      </c>
      <c r="E10" s="41"/>
      <c r="F10" s="41"/>
      <c r="G10" s="41"/>
      <c r="H10" s="41"/>
      <c r="I10" s="126"/>
      <c r="J10" s="41"/>
      <c r="K10" s="44"/>
    </row>
    <row r="11" spans="1:70" s="1" customFormat="1" ht="36.950000000000003" customHeight="1">
      <c r="B11" s="40"/>
      <c r="C11" s="41"/>
      <c r="D11" s="41"/>
      <c r="E11" s="376" t="s">
        <v>396</v>
      </c>
      <c r="F11" s="375"/>
      <c r="G11" s="375"/>
      <c r="H11" s="375"/>
      <c r="I11" s="126"/>
      <c r="J11" s="41"/>
      <c r="K11" s="44"/>
    </row>
    <row r="12" spans="1:70" s="1" customFormat="1" ht="13.5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5" customHeight="1">
      <c r="B13" s="40"/>
      <c r="C13" s="41"/>
      <c r="D13" s="36" t="s">
        <v>20</v>
      </c>
      <c r="E13" s="41"/>
      <c r="F13" s="34" t="s">
        <v>21</v>
      </c>
      <c r="G13" s="41"/>
      <c r="H13" s="41"/>
      <c r="I13" s="127" t="s">
        <v>22</v>
      </c>
      <c r="J13" s="34" t="s">
        <v>21</v>
      </c>
      <c r="K13" s="44"/>
    </row>
    <row r="14" spans="1:70" s="1" customFormat="1" ht="14.45" customHeight="1">
      <c r="B14" s="40"/>
      <c r="C14" s="41"/>
      <c r="D14" s="36" t="s">
        <v>23</v>
      </c>
      <c r="E14" s="41"/>
      <c r="F14" s="34" t="s">
        <v>24</v>
      </c>
      <c r="G14" s="41"/>
      <c r="H14" s="41"/>
      <c r="I14" s="127" t="s">
        <v>25</v>
      </c>
      <c r="J14" s="128" t="str">
        <f>'Rekapitulace stavby'!AN8</f>
        <v>7. 5. 2018</v>
      </c>
      <c r="K14" s="44"/>
    </row>
    <row r="15" spans="1:70" s="1" customFormat="1" ht="10.9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5" customHeight="1">
      <c r="B16" s="40"/>
      <c r="C16" s="41"/>
      <c r="D16" s="36" t="s">
        <v>27</v>
      </c>
      <c r="E16" s="41"/>
      <c r="F16" s="41"/>
      <c r="G16" s="41"/>
      <c r="H16" s="41"/>
      <c r="I16" s="127" t="s">
        <v>28</v>
      </c>
      <c r="J16" s="34" t="s">
        <v>21</v>
      </c>
      <c r="K16" s="44"/>
    </row>
    <row r="17" spans="2:11" s="1" customFormat="1" ht="18" customHeight="1">
      <c r="B17" s="40"/>
      <c r="C17" s="41"/>
      <c r="D17" s="41"/>
      <c r="E17" s="34" t="s">
        <v>29</v>
      </c>
      <c r="F17" s="41"/>
      <c r="G17" s="41"/>
      <c r="H17" s="41"/>
      <c r="I17" s="127" t="s">
        <v>30</v>
      </c>
      <c r="J17" s="34" t="s">
        <v>21</v>
      </c>
      <c r="K17" s="44"/>
    </row>
    <row r="18" spans="2:11" s="1" customFormat="1" ht="6.95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5" customHeight="1">
      <c r="B19" s="40"/>
      <c r="C19" s="41"/>
      <c r="D19" s="36" t="s">
        <v>31</v>
      </c>
      <c r="E19" s="41"/>
      <c r="F19" s="41"/>
      <c r="G19" s="41"/>
      <c r="H19" s="41"/>
      <c r="I19" s="127" t="s">
        <v>28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30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5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5" customHeight="1">
      <c r="B22" s="40"/>
      <c r="C22" s="41"/>
      <c r="D22" s="36" t="s">
        <v>33</v>
      </c>
      <c r="E22" s="41"/>
      <c r="F22" s="41"/>
      <c r="G22" s="41"/>
      <c r="H22" s="41"/>
      <c r="I22" s="127" t="s">
        <v>28</v>
      </c>
      <c r="J22" s="34" t="s">
        <v>21</v>
      </c>
      <c r="K22" s="44"/>
    </row>
    <row r="23" spans="2:11" s="1" customFormat="1" ht="18" customHeight="1">
      <c r="B23" s="40"/>
      <c r="C23" s="41"/>
      <c r="D23" s="41"/>
      <c r="E23" s="34" t="s">
        <v>34</v>
      </c>
      <c r="F23" s="41"/>
      <c r="G23" s="41"/>
      <c r="H23" s="41"/>
      <c r="I23" s="127" t="s">
        <v>30</v>
      </c>
      <c r="J23" s="34" t="s">
        <v>21</v>
      </c>
      <c r="K23" s="44"/>
    </row>
    <row r="24" spans="2:11" s="1" customFormat="1" ht="6.95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5" customHeight="1">
      <c r="B25" s="40"/>
      <c r="C25" s="41"/>
      <c r="D25" s="36" t="s">
        <v>36</v>
      </c>
      <c r="E25" s="41"/>
      <c r="F25" s="41"/>
      <c r="G25" s="41"/>
      <c r="H25" s="41"/>
      <c r="I25" s="126"/>
      <c r="J25" s="41"/>
      <c r="K25" s="44"/>
    </row>
    <row r="26" spans="2:11" s="7" customFormat="1" ht="16.5" customHeight="1">
      <c r="B26" s="129"/>
      <c r="C26" s="130"/>
      <c r="D26" s="130"/>
      <c r="E26" s="337" t="s">
        <v>21</v>
      </c>
      <c r="F26" s="337"/>
      <c r="G26" s="337"/>
      <c r="H26" s="337"/>
      <c r="I26" s="131"/>
      <c r="J26" s="130"/>
      <c r="K26" s="132"/>
    </row>
    <row r="27" spans="2:11" s="1" customFormat="1" ht="6.95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38</v>
      </c>
      <c r="E29" s="41"/>
      <c r="F29" s="41"/>
      <c r="G29" s="41"/>
      <c r="H29" s="41"/>
      <c r="I29" s="126"/>
      <c r="J29" s="136">
        <f>ROUND(J88,2)</f>
        <v>0</v>
      </c>
      <c r="K29" s="44"/>
    </row>
    <row r="30" spans="2:11" s="1" customFormat="1" ht="6.95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5" customHeight="1">
      <c r="B31" s="40"/>
      <c r="C31" s="41"/>
      <c r="D31" s="41"/>
      <c r="E31" s="41"/>
      <c r="F31" s="45" t="s">
        <v>40</v>
      </c>
      <c r="G31" s="41"/>
      <c r="H31" s="41"/>
      <c r="I31" s="137" t="s">
        <v>39</v>
      </c>
      <c r="J31" s="45" t="s">
        <v>41</v>
      </c>
      <c r="K31" s="44"/>
    </row>
    <row r="32" spans="2:11" s="1" customFormat="1" ht="14.45" customHeight="1">
      <c r="B32" s="40"/>
      <c r="C32" s="41"/>
      <c r="D32" s="48" t="s">
        <v>42</v>
      </c>
      <c r="E32" s="48" t="s">
        <v>43</v>
      </c>
      <c r="F32" s="138">
        <f>ROUND(SUM(BE88:BE108), 2)</f>
        <v>0</v>
      </c>
      <c r="G32" s="41"/>
      <c r="H32" s="41"/>
      <c r="I32" s="139">
        <v>0.21</v>
      </c>
      <c r="J32" s="138">
        <f>ROUND(ROUND((SUM(BE88:BE108)), 2)*I32, 2)</f>
        <v>0</v>
      </c>
      <c r="K32" s="44"/>
    </row>
    <row r="33" spans="2:11" s="1" customFormat="1" ht="14.45" customHeight="1">
      <c r="B33" s="40"/>
      <c r="C33" s="41"/>
      <c r="D33" s="41"/>
      <c r="E33" s="48" t="s">
        <v>44</v>
      </c>
      <c r="F33" s="138">
        <f>ROUND(SUM(BF88:BF108), 2)</f>
        <v>0</v>
      </c>
      <c r="G33" s="41"/>
      <c r="H33" s="41"/>
      <c r="I33" s="139">
        <v>0.15</v>
      </c>
      <c r="J33" s="138">
        <f>ROUND(ROUND((SUM(BF88:BF108)), 2)*I33, 2)</f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45</v>
      </c>
      <c r="F34" s="138">
        <f>ROUND(SUM(BG88:BG108),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5" hidden="1" customHeight="1">
      <c r="B35" s="40"/>
      <c r="C35" s="41"/>
      <c r="D35" s="41"/>
      <c r="E35" s="48" t="s">
        <v>46</v>
      </c>
      <c r="F35" s="138">
        <f>ROUND(SUM(BH88:BH108),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5" hidden="1" customHeight="1">
      <c r="B36" s="40"/>
      <c r="C36" s="41"/>
      <c r="D36" s="41"/>
      <c r="E36" s="48" t="s">
        <v>47</v>
      </c>
      <c r="F36" s="138">
        <f>ROUND(SUM(BI88:BI108),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5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48</v>
      </c>
      <c r="E38" s="78"/>
      <c r="F38" s="78"/>
      <c r="G38" s="142" t="s">
        <v>49</v>
      </c>
      <c r="H38" s="143" t="s">
        <v>50</v>
      </c>
      <c r="I38" s="144"/>
      <c r="J38" s="145">
        <f>SUM(J29:J36)</f>
        <v>0</v>
      </c>
      <c r="K38" s="146"/>
    </row>
    <row r="39" spans="2:11" s="1" customFormat="1" ht="14.45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5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50000000000003" customHeight="1">
      <c r="B44" s="40"/>
      <c r="C44" s="29" t="s">
        <v>109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5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5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5" customHeight="1">
      <c r="B47" s="40"/>
      <c r="C47" s="41"/>
      <c r="D47" s="41"/>
      <c r="E47" s="373" t="str">
        <f>E7</f>
        <v>II/322 Kolín - Tři Dvory - souvislá údržba</v>
      </c>
      <c r="F47" s="374"/>
      <c r="G47" s="374"/>
      <c r="H47" s="374"/>
      <c r="I47" s="126"/>
      <c r="J47" s="41"/>
      <c r="K47" s="44"/>
    </row>
    <row r="48" spans="2:11">
      <c r="B48" s="27"/>
      <c r="C48" s="36" t="s">
        <v>103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6.5" customHeight="1">
      <c r="B49" s="40"/>
      <c r="C49" s="41"/>
      <c r="D49" s="41"/>
      <c r="E49" s="373" t="s">
        <v>104</v>
      </c>
      <c r="F49" s="375"/>
      <c r="G49" s="375"/>
      <c r="H49" s="375"/>
      <c r="I49" s="126"/>
      <c r="J49" s="41"/>
      <c r="K49" s="44"/>
    </row>
    <row r="50" spans="2:47" s="1" customFormat="1" ht="14.45" customHeight="1">
      <c r="B50" s="40"/>
      <c r="C50" s="36" t="s">
        <v>105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7.25" customHeight="1">
      <c r="B51" s="40"/>
      <c r="C51" s="41"/>
      <c r="D51" s="41"/>
      <c r="E51" s="376" t="str">
        <f>E11</f>
        <v>VRN - Vedlejší rozpočtové náklady</v>
      </c>
      <c r="F51" s="375"/>
      <c r="G51" s="375"/>
      <c r="H51" s="375"/>
      <c r="I51" s="126"/>
      <c r="J51" s="41"/>
      <c r="K51" s="44"/>
    </row>
    <row r="52" spans="2:47" s="1" customFormat="1" ht="6.95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23</v>
      </c>
      <c r="D53" s="41"/>
      <c r="E53" s="41"/>
      <c r="F53" s="34" t="str">
        <f>F14</f>
        <v>Středočeský kraj</v>
      </c>
      <c r="G53" s="41"/>
      <c r="H53" s="41"/>
      <c r="I53" s="127" t="s">
        <v>25</v>
      </c>
      <c r="J53" s="128" t="str">
        <f>IF(J14="","",J14)</f>
        <v>7. 5. 2018</v>
      </c>
      <c r="K53" s="44"/>
    </row>
    <row r="54" spans="2:47" s="1" customFormat="1" ht="6.95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>
      <c r="B55" s="40"/>
      <c r="C55" s="36" t="s">
        <v>27</v>
      </c>
      <c r="D55" s="41"/>
      <c r="E55" s="41"/>
      <c r="F55" s="34" t="str">
        <f>E17</f>
        <v>Krajská správa a údržba silnic Středočeského kraje</v>
      </c>
      <c r="G55" s="41"/>
      <c r="H55" s="41"/>
      <c r="I55" s="127" t="s">
        <v>33</v>
      </c>
      <c r="J55" s="337" t="str">
        <f>E23</f>
        <v>Ateliér PROMIKA s.r.o.</v>
      </c>
      <c r="K55" s="44"/>
    </row>
    <row r="56" spans="2:47" s="1" customFormat="1" ht="14.45" customHeight="1">
      <c r="B56" s="40"/>
      <c r="C56" s="36" t="s">
        <v>31</v>
      </c>
      <c r="D56" s="41"/>
      <c r="E56" s="41"/>
      <c r="F56" s="34" t="str">
        <f>IF(E20="","",E20)</f>
        <v/>
      </c>
      <c r="G56" s="41"/>
      <c r="H56" s="41"/>
      <c r="I56" s="126"/>
      <c r="J56" s="377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110</v>
      </c>
      <c r="D58" s="140"/>
      <c r="E58" s="140"/>
      <c r="F58" s="140"/>
      <c r="G58" s="140"/>
      <c r="H58" s="140"/>
      <c r="I58" s="153"/>
      <c r="J58" s="154" t="s">
        <v>111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112</v>
      </c>
      <c r="D60" s="41"/>
      <c r="E60" s="41"/>
      <c r="F60" s="41"/>
      <c r="G60" s="41"/>
      <c r="H60" s="41"/>
      <c r="I60" s="126"/>
      <c r="J60" s="136">
        <f>J88</f>
        <v>0</v>
      </c>
      <c r="K60" s="44"/>
      <c r="AU60" s="23" t="s">
        <v>113</v>
      </c>
    </row>
    <row r="61" spans="2:47" s="8" customFormat="1" ht="24.95" customHeight="1">
      <c r="B61" s="157"/>
      <c r="C61" s="158"/>
      <c r="D61" s="159" t="s">
        <v>396</v>
      </c>
      <c r="E61" s="160"/>
      <c r="F61" s="160"/>
      <c r="G61" s="160"/>
      <c r="H61" s="160"/>
      <c r="I61" s="161"/>
      <c r="J61" s="162">
        <f>J89</f>
        <v>0</v>
      </c>
      <c r="K61" s="163"/>
    </row>
    <row r="62" spans="2:47" s="9" customFormat="1" ht="19.899999999999999" customHeight="1">
      <c r="B62" s="164"/>
      <c r="C62" s="165"/>
      <c r="D62" s="166" t="s">
        <v>397</v>
      </c>
      <c r="E62" s="167"/>
      <c r="F62" s="167"/>
      <c r="G62" s="167"/>
      <c r="H62" s="167"/>
      <c r="I62" s="168"/>
      <c r="J62" s="169">
        <f>J90</f>
        <v>0</v>
      </c>
      <c r="K62" s="170"/>
    </row>
    <row r="63" spans="2:47" s="9" customFormat="1" ht="19.899999999999999" customHeight="1">
      <c r="B63" s="164"/>
      <c r="C63" s="165"/>
      <c r="D63" s="166" t="s">
        <v>398</v>
      </c>
      <c r="E63" s="167"/>
      <c r="F63" s="167"/>
      <c r="G63" s="167"/>
      <c r="H63" s="167"/>
      <c r="I63" s="168"/>
      <c r="J63" s="169">
        <f>J95</f>
        <v>0</v>
      </c>
      <c r="K63" s="170"/>
    </row>
    <row r="64" spans="2:47" s="9" customFormat="1" ht="19.899999999999999" customHeight="1">
      <c r="B64" s="164"/>
      <c r="C64" s="165"/>
      <c r="D64" s="166" t="s">
        <v>399</v>
      </c>
      <c r="E64" s="167"/>
      <c r="F64" s="167"/>
      <c r="G64" s="167"/>
      <c r="H64" s="167"/>
      <c r="I64" s="168"/>
      <c r="J64" s="169">
        <f>J100</f>
        <v>0</v>
      </c>
      <c r="K64" s="170"/>
    </row>
    <row r="65" spans="2:12" s="9" customFormat="1" ht="19.899999999999999" customHeight="1">
      <c r="B65" s="164"/>
      <c r="C65" s="165"/>
      <c r="D65" s="166" t="s">
        <v>400</v>
      </c>
      <c r="E65" s="167"/>
      <c r="F65" s="167"/>
      <c r="G65" s="167"/>
      <c r="H65" s="167"/>
      <c r="I65" s="168"/>
      <c r="J65" s="169">
        <f>J103</f>
        <v>0</v>
      </c>
      <c r="K65" s="170"/>
    </row>
    <row r="66" spans="2:12" s="9" customFormat="1" ht="19.899999999999999" customHeight="1">
      <c r="B66" s="164"/>
      <c r="C66" s="165"/>
      <c r="D66" s="166" t="s">
        <v>401</v>
      </c>
      <c r="E66" s="167"/>
      <c r="F66" s="167"/>
      <c r="G66" s="167"/>
      <c r="H66" s="167"/>
      <c r="I66" s="168"/>
      <c r="J66" s="169">
        <f>J106</f>
        <v>0</v>
      </c>
      <c r="K66" s="170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26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47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50"/>
      <c r="J72" s="59"/>
      <c r="K72" s="59"/>
      <c r="L72" s="60"/>
    </row>
    <row r="73" spans="2:12" s="1" customFormat="1" ht="36.950000000000003" customHeight="1">
      <c r="B73" s="40"/>
      <c r="C73" s="61" t="s">
        <v>117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6.5" customHeight="1">
      <c r="B76" s="40"/>
      <c r="C76" s="62"/>
      <c r="D76" s="62"/>
      <c r="E76" s="378" t="str">
        <f>E7</f>
        <v>II/322 Kolín - Tři Dvory - souvislá údržba</v>
      </c>
      <c r="F76" s="379"/>
      <c r="G76" s="379"/>
      <c r="H76" s="379"/>
      <c r="I76" s="171"/>
      <c r="J76" s="62"/>
      <c r="K76" s="62"/>
      <c r="L76" s="60"/>
    </row>
    <row r="77" spans="2:12">
      <c r="B77" s="27"/>
      <c r="C77" s="64" t="s">
        <v>103</v>
      </c>
      <c r="D77" s="172"/>
      <c r="E77" s="172"/>
      <c r="F77" s="172"/>
      <c r="G77" s="172"/>
      <c r="H77" s="172"/>
      <c r="J77" s="172"/>
      <c r="K77" s="172"/>
      <c r="L77" s="173"/>
    </row>
    <row r="78" spans="2:12" s="1" customFormat="1" ht="16.5" customHeight="1">
      <c r="B78" s="40"/>
      <c r="C78" s="62"/>
      <c r="D78" s="62"/>
      <c r="E78" s="378" t="s">
        <v>104</v>
      </c>
      <c r="F78" s="381"/>
      <c r="G78" s="381"/>
      <c r="H78" s="381"/>
      <c r="I78" s="171"/>
      <c r="J78" s="62"/>
      <c r="K78" s="62"/>
      <c r="L78" s="60"/>
    </row>
    <row r="79" spans="2:12" s="1" customFormat="1" ht="14.45" customHeight="1">
      <c r="B79" s="40"/>
      <c r="C79" s="64" t="s">
        <v>105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7.25" customHeight="1">
      <c r="B80" s="40"/>
      <c r="C80" s="62"/>
      <c r="D80" s="62"/>
      <c r="E80" s="348" t="str">
        <f>E11</f>
        <v>VRN - Vedlejší rozpočtové náklady</v>
      </c>
      <c r="F80" s="381"/>
      <c r="G80" s="381"/>
      <c r="H80" s="381"/>
      <c r="I80" s="171"/>
      <c r="J80" s="62"/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8" customHeight="1">
      <c r="B82" s="40"/>
      <c r="C82" s="64" t="s">
        <v>23</v>
      </c>
      <c r="D82" s="62"/>
      <c r="E82" s="62"/>
      <c r="F82" s="174" t="str">
        <f>F14</f>
        <v>Středočeský kraj</v>
      </c>
      <c r="G82" s="62"/>
      <c r="H82" s="62"/>
      <c r="I82" s="175" t="s">
        <v>25</v>
      </c>
      <c r="J82" s="72" t="str">
        <f>IF(J14="","",J14)</f>
        <v>7. 5. 2018</v>
      </c>
      <c r="K82" s="62"/>
      <c r="L82" s="60"/>
    </row>
    <row r="83" spans="2:65" s="1" customFormat="1" ht="6.95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>
      <c r="B84" s="40"/>
      <c r="C84" s="64" t="s">
        <v>27</v>
      </c>
      <c r="D84" s="62"/>
      <c r="E84" s="62"/>
      <c r="F84" s="174" t="str">
        <f>E17</f>
        <v>Krajská správa a údržba silnic Středočeského kraje</v>
      </c>
      <c r="G84" s="62"/>
      <c r="H84" s="62"/>
      <c r="I84" s="175" t="s">
        <v>33</v>
      </c>
      <c r="J84" s="174" t="str">
        <f>E23</f>
        <v>Ateliér PROMIKA s.r.o.</v>
      </c>
      <c r="K84" s="62"/>
      <c r="L84" s="60"/>
    </row>
    <row r="85" spans="2:65" s="1" customFormat="1" ht="14.45" customHeight="1">
      <c r="B85" s="40"/>
      <c r="C85" s="64" t="s">
        <v>31</v>
      </c>
      <c r="D85" s="62"/>
      <c r="E85" s="62"/>
      <c r="F85" s="174" t="str">
        <f>IF(E20="","",E20)</f>
        <v/>
      </c>
      <c r="G85" s="62"/>
      <c r="H85" s="62"/>
      <c r="I85" s="171"/>
      <c r="J85" s="62"/>
      <c r="K85" s="62"/>
      <c r="L85" s="60"/>
    </row>
    <row r="86" spans="2:65" s="1" customFormat="1" ht="10.35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0" customFormat="1" ht="29.25" customHeight="1">
      <c r="B87" s="176"/>
      <c r="C87" s="177" t="s">
        <v>118</v>
      </c>
      <c r="D87" s="178" t="s">
        <v>57</v>
      </c>
      <c r="E87" s="178" t="s">
        <v>53</v>
      </c>
      <c r="F87" s="178" t="s">
        <v>119</v>
      </c>
      <c r="G87" s="178" t="s">
        <v>120</v>
      </c>
      <c r="H87" s="178" t="s">
        <v>121</v>
      </c>
      <c r="I87" s="179" t="s">
        <v>122</v>
      </c>
      <c r="J87" s="178" t="s">
        <v>111</v>
      </c>
      <c r="K87" s="180" t="s">
        <v>123</v>
      </c>
      <c r="L87" s="181"/>
      <c r="M87" s="80" t="s">
        <v>124</v>
      </c>
      <c r="N87" s="81" t="s">
        <v>42</v>
      </c>
      <c r="O87" s="81" t="s">
        <v>125</v>
      </c>
      <c r="P87" s="81" t="s">
        <v>126</v>
      </c>
      <c r="Q87" s="81" t="s">
        <v>127</v>
      </c>
      <c r="R87" s="81" t="s">
        <v>128</v>
      </c>
      <c r="S87" s="81" t="s">
        <v>129</v>
      </c>
      <c r="T87" s="82" t="s">
        <v>130</v>
      </c>
    </row>
    <row r="88" spans="2:65" s="1" customFormat="1" ht="29.25" customHeight="1">
      <c r="B88" s="40"/>
      <c r="C88" s="86" t="s">
        <v>112</v>
      </c>
      <c r="D88" s="62"/>
      <c r="E88" s="62"/>
      <c r="F88" s="62"/>
      <c r="G88" s="62"/>
      <c r="H88" s="62"/>
      <c r="I88" s="171"/>
      <c r="J88" s="182">
        <f>BK88</f>
        <v>0</v>
      </c>
      <c r="K88" s="62"/>
      <c r="L88" s="60"/>
      <c r="M88" s="83"/>
      <c r="N88" s="84"/>
      <c r="O88" s="84"/>
      <c r="P88" s="183">
        <f>P89</f>
        <v>0</v>
      </c>
      <c r="Q88" s="84"/>
      <c r="R88" s="183">
        <f>R89</f>
        <v>0</v>
      </c>
      <c r="S88" s="84"/>
      <c r="T88" s="184">
        <f>T89</f>
        <v>0</v>
      </c>
      <c r="AT88" s="23" t="s">
        <v>71</v>
      </c>
      <c r="AU88" s="23" t="s">
        <v>113</v>
      </c>
      <c r="BK88" s="185">
        <f>BK89</f>
        <v>0</v>
      </c>
    </row>
    <row r="89" spans="2:65" s="11" customFormat="1" ht="37.35" customHeight="1">
      <c r="B89" s="186"/>
      <c r="C89" s="187"/>
      <c r="D89" s="188" t="s">
        <v>71</v>
      </c>
      <c r="E89" s="189" t="s">
        <v>94</v>
      </c>
      <c r="F89" s="189" t="s">
        <v>95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P90+P95+P100+P103+P106</f>
        <v>0</v>
      </c>
      <c r="Q89" s="194"/>
      <c r="R89" s="195">
        <f>R90+R95+R100+R103+R106</f>
        <v>0</v>
      </c>
      <c r="S89" s="194"/>
      <c r="T89" s="196">
        <f>T90+T95+T100+T103+T106</f>
        <v>0</v>
      </c>
      <c r="AR89" s="197" t="s">
        <v>189</v>
      </c>
      <c r="AT89" s="198" t="s">
        <v>71</v>
      </c>
      <c r="AU89" s="198" t="s">
        <v>72</v>
      </c>
      <c r="AY89" s="197" t="s">
        <v>133</v>
      </c>
      <c r="BK89" s="199">
        <f>BK90+BK95+BK100+BK103+BK106</f>
        <v>0</v>
      </c>
    </row>
    <row r="90" spans="2:65" s="11" customFormat="1" ht="19.899999999999999" customHeight="1">
      <c r="B90" s="186"/>
      <c r="C90" s="187"/>
      <c r="D90" s="188" t="s">
        <v>71</v>
      </c>
      <c r="E90" s="200" t="s">
        <v>402</v>
      </c>
      <c r="F90" s="200" t="s">
        <v>403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SUM(P91:P94)</f>
        <v>0</v>
      </c>
      <c r="Q90" s="194"/>
      <c r="R90" s="195">
        <f>SUM(R91:R94)</f>
        <v>0</v>
      </c>
      <c r="S90" s="194"/>
      <c r="T90" s="196">
        <f>SUM(T91:T94)</f>
        <v>0</v>
      </c>
      <c r="AR90" s="197" t="s">
        <v>189</v>
      </c>
      <c r="AT90" s="198" t="s">
        <v>71</v>
      </c>
      <c r="AU90" s="198" t="s">
        <v>76</v>
      </c>
      <c r="AY90" s="197" t="s">
        <v>133</v>
      </c>
      <c r="BK90" s="199">
        <f>SUM(BK91:BK94)</f>
        <v>0</v>
      </c>
    </row>
    <row r="91" spans="2:65" s="1" customFormat="1" ht="16.5" customHeight="1">
      <c r="B91" s="40"/>
      <c r="C91" s="202" t="s">
        <v>76</v>
      </c>
      <c r="D91" s="202" t="s">
        <v>136</v>
      </c>
      <c r="E91" s="203" t="s">
        <v>404</v>
      </c>
      <c r="F91" s="204" t="s">
        <v>405</v>
      </c>
      <c r="G91" s="205" t="s">
        <v>406</v>
      </c>
      <c r="H91" s="206">
        <v>1</v>
      </c>
      <c r="I91" s="207"/>
      <c r="J91" s="208">
        <f>ROUND(I91*H91,2)</f>
        <v>0</v>
      </c>
      <c r="K91" s="204" t="s">
        <v>21</v>
      </c>
      <c r="L91" s="60"/>
      <c r="M91" s="209" t="s">
        <v>21</v>
      </c>
      <c r="N91" s="210" t="s">
        <v>43</v>
      </c>
      <c r="O91" s="4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23" t="s">
        <v>407</v>
      </c>
      <c r="AT91" s="23" t="s">
        <v>136</v>
      </c>
      <c r="AU91" s="23" t="s">
        <v>80</v>
      </c>
      <c r="AY91" s="23" t="s">
        <v>133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23" t="s">
        <v>76</v>
      </c>
      <c r="BK91" s="213">
        <f>ROUND(I91*H91,2)</f>
        <v>0</v>
      </c>
      <c r="BL91" s="23" t="s">
        <v>407</v>
      </c>
      <c r="BM91" s="23" t="s">
        <v>408</v>
      </c>
    </row>
    <row r="92" spans="2:65" s="1" customFormat="1" ht="13.5">
      <c r="B92" s="40"/>
      <c r="C92" s="62"/>
      <c r="D92" s="214" t="s">
        <v>143</v>
      </c>
      <c r="E92" s="62"/>
      <c r="F92" s="215" t="s">
        <v>405</v>
      </c>
      <c r="G92" s="62"/>
      <c r="H92" s="62"/>
      <c r="I92" s="171"/>
      <c r="J92" s="62"/>
      <c r="K92" s="62"/>
      <c r="L92" s="60"/>
      <c r="M92" s="216"/>
      <c r="N92" s="41"/>
      <c r="O92" s="41"/>
      <c r="P92" s="41"/>
      <c r="Q92" s="41"/>
      <c r="R92" s="41"/>
      <c r="S92" s="41"/>
      <c r="T92" s="77"/>
      <c r="AT92" s="23" t="s">
        <v>143</v>
      </c>
      <c r="AU92" s="23" t="s">
        <v>80</v>
      </c>
    </row>
    <row r="93" spans="2:65" s="1" customFormat="1" ht="16.5" customHeight="1">
      <c r="B93" s="40"/>
      <c r="C93" s="202" t="s">
        <v>80</v>
      </c>
      <c r="D93" s="202" t="s">
        <v>136</v>
      </c>
      <c r="E93" s="203" t="s">
        <v>409</v>
      </c>
      <c r="F93" s="204" t="s">
        <v>410</v>
      </c>
      <c r="G93" s="205" t="s">
        <v>406</v>
      </c>
      <c r="H93" s="206">
        <v>1</v>
      </c>
      <c r="I93" s="207"/>
      <c r="J93" s="208">
        <f>ROUND(I93*H93,2)</f>
        <v>0</v>
      </c>
      <c r="K93" s="204" t="s">
        <v>140</v>
      </c>
      <c r="L93" s="60"/>
      <c r="M93" s="209" t="s">
        <v>21</v>
      </c>
      <c r="N93" s="210" t="s">
        <v>43</v>
      </c>
      <c r="O93" s="4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3" t="s">
        <v>407</v>
      </c>
      <c r="AT93" s="23" t="s">
        <v>136</v>
      </c>
      <c r="AU93" s="23" t="s">
        <v>80</v>
      </c>
      <c r="AY93" s="23" t="s">
        <v>133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3" t="s">
        <v>76</v>
      </c>
      <c r="BK93" s="213">
        <f>ROUND(I93*H93,2)</f>
        <v>0</v>
      </c>
      <c r="BL93" s="23" t="s">
        <v>407</v>
      </c>
      <c r="BM93" s="23" t="s">
        <v>411</v>
      </c>
    </row>
    <row r="94" spans="2:65" s="1" customFormat="1" ht="27">
      <c r="B94" s="40"/>
      <c r="C94" s="62"/>
      <c r="D94" s="214" t="s">
        <v>143</v>
      </c>
      <c r="E94" s="62"/>
      <c r="F94" s="215" t="s">
        <v>412</v>
      </c>
      <c r="G94" s="62"/>
      <c r="H94" s="62"/>
      <c r="I94" s="171"/>
      <c r="J94" s="62"/>
      <c r="K94" s="62"/>
      <c r="L94" s="60"/>
      <c r="M94" s="216"/>
      <c r="N94" s="41"/>
      <c r="O94" s="41"/>
      <c r="P94" s="41"/>
      <c r="Q94" s="41"/>
      <c r="R94" s="41"/>
      <c r="S94" s="41"/>
      <c r="T94" s="77"/>
      <c r="AT94" s="23" t="s">
        <v>143</v>
      </c>
      <c r="AU94" s="23" t="s">
        <v>80</v>
      </c>
    </row>
    <row r="95" spans="2:65" s="11" customFormat="1" ht="29.85" customHeight="1">
      <c r="B95" s="186"/>
      <c r="C95" s="187"/>
      <c r="D95" s="188" t="s">
        <v>71</v>
      </c>
      <c r="E95" s="200" t="s">
        <v>413</v>
      </c>
      <c r="F95" s="200" t="s">
        <v>414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</v>
      </c>
      <c r="S95" s="194"/>
      <c r="T95" s="196">
        <f>SUM(T96:T99)</f>
        <v>0</v>
      </c>
      <c r="AR95" s="197" t="s">
        <v>189</v>
      </c>
      <c r="AT95" s="198" t="s">
        <v>71</v>
      </c>
      <c r="AU95" s="198" t="s">
        <v>76</v>
      </c>
      <c r="AY95" s="197" t="s">
        <v>133</v>
      </c>
      <c r="BK95" s="199">
        <f>SUM(BK96:BK99)</f>
        <v>0</v>
      </c>
    </row>
    <row r="96" spans="2:65" s="1" customFormat="1" ht="16.5" customHeight="1">
      <c r="B96" s="40"/>
      <c r="C96" s="202" t="s">
        <v>87</v>
      </c>
      <c r="D96" s="202" t="s">
        <v>136</v>
      </c>
      <c r="E96" s="203" t="s">
        <v>415</v>
      </c>
      <c r="F96" s="204" t="s">
        <v>414</v>
      </c>
      <c r="G96" s="205" t="s">
        <v>406</v>
      </c>
      <c r="H96" s="206">
        <v>1</v>
      </c>
      <c r="I96" s="207"/>
      <c r="J96" s="208">
        <f>ROUND(I96*H96,2)</f>
        <v>0</v>
      </c>
      <c r="K96" s="204" t="s">
        <v>140</v>
      </c>
      <c r="L96" s="60"/>
      <c r="M96" s="209" t="s">
        <v>21</v>
      </c>
      <c r="N96" s="210" t="s">
        <v>43</v>
      </c>
      <c r="O96" s="4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23" t="s">
        <v>407</v>
      </c>
      <c r="AT96" s="23" t="s">
        <v>136</v>
      </c>
      <c r="AU96" s="23" t="s">
        <v>80</v>
      </c>
      <c r="AY96" s="23" t="s">
        <v>133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23" t="s">
        <v>76</v>
      </c>
      <c r="BK96" s="213">
        <f>ROUND(I96*H96,2)</f>
        <v>0</v>
      </c>
      <c r="BL96" s="23" t="s">
        <v>407</v>
      </c>
      <c r="BM96" s="23" t="s">
        <v>416</v>
      </c>
    </row>
    <row r="97" spans="2:65" s="1" customFormat="1" ht="13.5">
      <c r="B97" s="40"/>
      <c r="C97" s="62"/>
      <c r="D97" s="214" t="s">
        <v>143</v>
      </c>
      <c r="E97" s="62"/>
      <c r="F97" s="215" t="s">
        <v>417</v>
      </c>
      <c r="G97" s="62"/>
      <c r="H97" s="62"/>
      <c r="I97" s="171"/>
      <c r="J97" s="62"/>
      <c r="K97" s="62"/>
      <c r="L97" s="60"/>
      <c r="M97" s="216"/>
      <c r="N97" s="41"/>
      <c r="O97" s="41"/>
      <c r="P97" s="41"/>
      <c r="Q97" s="41"/>
      <c r="R97" s="41"/>
      <c r="S97" s="41"/>
      <c r="T97" s="77"/>
      <c r="AT97" s="23" t="s">
        <v>143</v>
      </c>
      <c r="AU97" s="23" t="s">
        <v>80</v>
      </c>
    </row>
    <row r="98" spans="2:65" s="1" customFormat="1" ht="16.5" customHeight="1">
      <c r="B98" s="40"/>
      <c r="C98" s="202" t="s">
        <v>141</v>
      </c>
      <c r="D98" s="202" t="s">
        <v>136</v>
      </c>
      <c r="E98" s="203" t="s">
        <v>418</v>
      </c>
      <c r="F98" s="204" t="s">
        <v>419</v>
      </c>
      <c r="G98" s="205" t="s">
        <v>406</v>
      </c>
      <c r="H98" s="206">
        <v>1</v>
      </c>
      <c r="I98" s="207"/>
      <c r="J98" s="208">
        <f>ROUND(I98*H98,2)</f>
        <v>0</v>
      </c>
      <c r="K98" s="204" t="s">
        <v>21</v>
      </c>
      <c r="L98" s="60"/>
      <c r="M98" s="209" t="s">
        <v>21</v>
      </c>
      <c r="N98" s="210" t="s">
        <v>43</v>
      </c>
      <c r="O98" s="4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23" t="s">
        <v>407</v>
      </c>
      <c r="AT98" s="23" t="s">
        <v>136</v>
      </c>
      <c r="AU98" s="23" t="s">
        <v>80</v>
      </c>
      <c r="AY98" s="23" t="s">
        <v>133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3" t="s">
        <v>76</v>
      </c>
      <c r="BK98" s="213">
        <f>ROUND(I98*H98,2)</f>
        <v>0</v>
      </c>
      <c r="BL98" s="23" t="s">
        <v>407</v>
      </c>
      <c r="BM98" s="23" t="s">
        <v>420</v>
      </c>
    </row>
    <row r="99" spans="2:65" s="1" customFormat="1" ht="13.5">
      <c r="B99" s="40"/>
      <c r="C99" s="62"/>
      <c r="D99" s="214" t="s">
        <v>143</v>
      </c>
      <c r="E99" s="62"/>
      <c r="F99" s="215" t="s">
        <v>419</v>
      </c>
      <c r="G99" s="62"/>
      <c r="H99" s="62"/>
      <c r="I99" s="171"/>
      <c r="J99" s="62"/>
      <c r="K99" s="62"/>
      <c r="L99" s="60"/>
      <c r="M99" s="216"/>
      <c r="N99" s="41"/>
      <c r="O99" s="41"/>
      <c r="P99" s="41"/>
      <c r="Q99" s="41"/>
      <c r="R99" s="41"/>
      <c r="S99" s="41"/>
      <c r="T99" s="77"/>
      <c r="AT99" s="23" t="s">
        <v>143</v>
      </c>
      <c r="AU99" s="23" t="s">
        <v>80</v>
      </c>
    </row>
    <row r="100" spans="2:65" s="11" customFormat="1" ht="29.85" customHeight="1">
      <c r="B100" s="186"/>
      <c r="C100" s="187"/>
      <c r="D100" s="188" t="s">
        <v>71</v>
      </c>
      <c r="E100" s="200" t="s">
        <v>421</v>
      </c>
      <c r="F100" s="200" t="s">
        <v>422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SUM(P101:P102)</f>
        <v>0</v>
      </c>
      <c r="Q100" s="194"/>
      <c r="R100" s="195">
        <f>SUM(R101:R102)</f>
        <v>0</v>
      </c>
      <c r="S100" s="194"/>
      <c r="T100" s="196">
        <f>SUM(T101:T102)</f>
        <v>0</v>
      </c>
      <c r="AR100" s="197" t="s">
        <v>189</v>
      </c>
      <c r="AT100" s="198" t="s">
        <v>71</v>
      </c>
      <c r="AU100" s="198" t="s">
        <v>76</v>
      </c>
      <c r="AY100" s="197" t="s">
        <v>133</v>
      </c>
      <c r="BK100" s="199">
        <f>SUM(BK101:BK102)</f>
        <v>0</v>
      </c>
    </row>
    <row r="101" spans="2:65" s="1" customFormat="1" ht="16.5" customHeight="1">
      <c r="B101" s="40"/>
      <c r="C101" s="202" t="s">
        <v>189</v>
      </c>
      <c r="D101" s="202" t="s">
        <v>136</v>
      </c>
      <c r="E101" s="203" t="s">
        <v>423</v>
      </c>
      <c r="F101" s="204" t="s">
        <v>424</v>
      </c>
      <c r="G101" s="205" t="s">
        <v>406</v>
      </c>
      <c r="H101" s="206">
        <v>1</v>
      </c>
      <c r="I101" s="207"/>
      <c r="J101" s="208">
        <f>ROUND(I101*H101,2)</f>
        <v>0</v>
      </c>
      <c r="K101" s="204" t="s">
        <v>21</v>
      </c>
      <c r="L101" s="60"/>
      <c r="M101" s="209" t="s">
        <v>21</v>
      </c>
      <c r="N101" s="210" t="s">
        <v>43</v>
      </c>
      <c r="O101" s="4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3" t="s">
        <v>407</v>
      </c>
      <c r="AT101" s="23" t="s">
        <v>136</v>
      </c>
      <c r="AU101" s="23" t="s">
        <v>80</v>
      </c>
      <c r="AY101" s="23" t="s">
        <v>133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3" t="s">
        <v>76</v>
      </c>
      <c r="BK101" s="213">
        <f>ROUND(I101*H101,2)</f>
        <v>0</v>
      </c>
      <c r="BL101" s="23" t="s">
        <v>407</v>
      </c>
      <c r="BM101" s="23" t="s">
        <v>425</v>
      </c>
    </row>
    <row r="102" spans="2:65" s="1" customFormat="1" ht="13.5">
      <c r="B102" s="40"/>
      <c r="C102" s="62"/>
      <c r="D102" s="214" t="s">
        <v>143</v>
      </c>
      <c r="E102" s="62"/>
      <c r="F102" s="215" t="s">
        <v>424</v>
      </c>
      <c r="G102" s="62"/>
      <c r="H102" s="62"/>
      <c r="I102" s="171"/>
      <c r="J102" s="62"/>
      <c r="K102" s="62"/>
      <c r="L102" s="60"/>
      <c r="M102" s="216"/>
      <c r="N102" s="41"/>
      <c r="O102" s="41"/>
      <c r="P102" s="41"/>
      <c r="Q102" s="41"/>
      <c r="R102" s="41"/>
      <c r="S102" s="41"/>
      <c r="T102" s="77"/>
      <c r="AT102" s="23" t="s">
        <v>143</v>
      </c>
      <c r="AU102" s="23" t="s">
        <v>80</v>
      </c>
    </row>
    <row r="103" spans="2:65" s="11" customFormat="1" ht="29.85" customHeight="1">
      <c r="B103" s="186"/>
      <c r="C103" s="187"/>
      <c r="D103" s="188" t="s">
        <v>71</v>
      </c>
      <c r="E103" s="200" t="s">
        <v>426</v>
      </c>
      <c r="F103" s="200" t="s">
        <v>427</v>
      </c>
      <c r="G103" s="187"/>
      <c r="H103" s="187"/>
      <c r="I103" s="190"/>
      <c r="J103" s="201">
        <f>BK103</f>
        <v>0</v>
      </c>
      <c r="K103" s="187"/>
      <c r="L103" s="192"/>
      <c r="M103" s="193"/>
      <c r="N103" s="194"/>
      <c r="O103" s="194"/>
      <c r="P103" s="195">
        <f>SUM(P104:P105)</f>
        <v>0</v>
      </c>
      <c r="Q103" s="194"/>
      <c r="R103" s="195">
        <f>SUM(R104:R105)</f>
        <v>0</v>
      </c>
      <c r="S103" s="194"/>
      <c r="T103" s="196">
        <f>SUM(T104:T105)</f>
        <v>0</v>
      </c>
      <c r="AR103" s="197" t="s">
        <v>189</v>
      </c>
      <c r="AT103" s="198" t="s">
        <v>71</v>
      </c>
      <c r="AU103" s="198" t="s">
        <v>76</v>
      </c>
      <c r="AY103" s="197" t="s">
        <v>133</v>
      </c>
      <c r="BK103" s="199">
        <f>SUM(BK104:BK105)</f>
        <v>0</v>
      </c>
    </row>
    <row r="104" spans="2:65" s="1" customFormat="1" ht="16.5" customHeight="1">
      <c r="B104" s="40"/>
      <c r="C104" s="202" t="s">
        <v>197</v>
      </c>
      <c r="D104" s="202" t="s">
        <v>136</v>
      </c>
      <c r="E104" s="203" t="s">
        <v>428</v>
      </c>
      <c r="F104" s="204" t="s">
        <v>427</v>
      </c>
      <c r="G104" s="205" t="s">
        <v>406</v>
      </c>
      <c r="H104" s="206">
        <v>1</v>
      </c>
      <c r="I104" s="207"/>
      <c r="J104" s="208">
        <f>ROUND(I104*H104,2)</f>
        <v>0</v>
      </c>
      <c r="K104" s="204" t="s">
        <v>140</v>
      </c>
      <c r="L104" s="60"/>
      <c r="M104" s="209" t="s">
        <v>21</v>
      </c>
      <c r="N104" s="210" t="s">
        <v>43</v>
      </c>
      <c r="O104" s="4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3" t="s">
        <v>407</v>
      </c>
      <c r="AT104" s="23" t="s">
        <v>136</v>
      </c>
      <c r="AU104" s="23" t="s">
        <v>80</v>
      </c>
      <c r="AY104" s="23" t="s">
        <v>133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3" t="s">
        <v>76</v>
      </c>
      <c r="BK104" s="213">
        <f>ROUND(I104*H104,2)</f>
        <v>0</v>
      </c>
      <c r="BL104" s="23" t="s">
        <v>407</v>
      </c>
      <c r="BM104" s="23" t="s">
        <v>429</v>
      </c>
    </row>
    <row r="105" spans="2:65" s="1" customFormat="1" ht="13.5">
      <c r="B105" s="40"/>
      <c r="C105" s="62"/>
      <c r="D105" s="214" t="s">
        <v>143</v>
      </c>
      <c r="E105" s="62"/>
      <c r="F105" s="215" t="s">
        <v>430</v>
      </c>
      <c r="G105" s="62"/>
      <c r="H105" s="62"/>
      <c r="I105" s="171"/>
      <c r="J105" s="62"/>
      <c r="K105" s="62"/>
      <c r="L105" s="60"/>
      <c r="M105" s="216"/>
      <c r="N105" s="41"/>
      <c r="O105" s="41"/>
      <c r="P105" s="41"/>
      <c r="Q105" s="41"/>
      <c r="R105" s="41"/>
      <c r="S105" s="41"/>
      <c r="T105" s="77"/>
      <c r="AT105" s="23" t="s">
        <v>143</v>
      </c>
      <c r="AU105" s="23" t="s">
        <v>80</v>
      </c>
    </row>
    <row r="106" spans="2:65" s="11" customFormat="1" ht="29.85" customHeight="1">
      <c r="B106" s="186"/>
      <c r="C106" s="187"/>
      <c r="D106" s="188" t="s">
        <v>71</v>
      </c>
      <c r="E106" s="200" t="s">
        <v>431</v>
      </c>
      <c r="F106" s="200" t="s">
        <v>432</v>
      </c>
      <c r="G106" s="187"/>
      <c r="H106" s="187"/>
      <c r="I106" s="190"/>
      <c r="J106" s="201">
        <f>BK106</f>
        <v>0</v>
      </c>
      <c r="K106" s="187"/>
      <c r="L106" s="192"/>
      <c r="M106" s="193"/>
      <c r="N106" s="194"/>
      <c r="O106" s="194"/>
      <c r="P106" s="195">
        <f>SUM(P107:P108)</f>
        <v>0</v>
      </c>
      <c r="Q106" s="194"/>
      <c r="R106" s="195">
        <f>SUM(R107:R108)</f>
        <v>0</v>
      </c>
      <c r="S106" s="194"/>
      <c r="T106" s="196">
        <f>SUM(T107:T108)</f>
        <v>0</v>
      </c>
      <c r="AR106" s="197" t="s">
        <v>189</v>
      </c>
      <c r="AT106" s="198" t="s">
        <v>71</v>
      </c>
      <c r="AU106" s="198" t="s">
        <v>76</v>
      </c>
      <c r="AY106" s="197" t="s">
        <v>133</v>
      </c>
      <c r="BK106" s="199">
        <f>SUM(BK107:BK108)</f>
        <v>0</v>
      </c>
    </row>
    <row r="107" spans="2:65" s="1" customFormat="1" ht="16.5" customHeight="1">
      <c r="B107" s="40"/>
      <c r="C107" s="202" t="s">
        <v>203</v>
      </c>
      <c r="D107" s="202" t="s">
        <v>136</v>
      </c>
      <c r="E107" s="203" t="s">
        <v>433</v>
      </c>
      <c r="F107" s="204" t="s">
        <v>432</v>
      </c>
      <c r="G107" s="205" t="s">
        <v>406</v>
      </c>
      <c r="H107" s="206">
        <v>1</v>
      </c>
      <c r="I107" s="207"/>
      <c r="J107" s="208">
        <f>ROUND(I107*H107,2)</f>
        <v>0</v>
      </c>
      <c r="K107" s="204" t="s">
        <v>140</v>
      </c>
      <c r="L107" s="60"/>
      <c r="M107" s="209" t="s">
        <v>21</v>
      </c>
      <c r="N107" s="210" t="s">
        <v>43</v>
      </c>
      <c r="O107" s="4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3" t="s">
        <v>407</v>
      </c>
      <c r="AT107" s="23" t="s">
        <v>136</v>
      </c>
      <c r="AU107" s="23" t="s">
        <v>80</v>
      </c>
      <c r="AY107" s="23" t="s">
        <v>133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3" t="s">
        <v>76</v>
      </c>
      <c r="BK107" s="213">
        <f>ROUND(I107*H107,2)</f>
        <v>0</v>
      </c>
      <c r="BL107" s="23" t="s">
        <v>407</v>
      </c>
      <c r="BM107" s="23" t="s">
        <v>434</v>
      </c>
    </row>
    <row r="108" spans="2:65" s="1" customFormat="1" ht="13.5">
      <c r="B108" s="40"/>
      <c r="C108" s="62"/>
      <c r="D108" s="214" t="s">
        <v>143</v>
      </c>
      <c r="E108" s="62"/>
      <c r="F108" s="215" t="s">
        <v>435</v>
      </c>
      <c r="G108" s="62"/>
      <c r="H108" s="62"/>
      <c r="I108" s="171"/>
      <c r="J108" s="62"/>
      <c r="K108" s="62"/>
      <c r="L108" s="60"/>
      <c r="M108" s="238"/>
      <c r="N108" s="239"/>
      <c r="O108" s="239"/>
      <c r="P108" s="239"/>
      <c r="Q108" s="239"/>
      <c r="R108" s="239"/>
      <c r="S108" s="239"/>
      <c r="T108" s="240"/>
      <c r="AT108" s="23" t="s">
        <v>143</v>
      </c>
      <c r="AU108" s="23" t="s">
        <v>80</v>
      </c>
    </row>
    <row r="109" spans="2:65" s="1" customFormat="1" ht="6.95" customHeight="1">
      <c r="B109" s="55"/>
      <c r="C109" s="56"/>
      <c r="D109" s="56"/>
      <c r="E109" s="56"/>
      <c r="F109" s="56"/>
      <c r="G109" s="56"/>
      <c r="H109" s="56"/>
      <c r="I109" s="147"/>
      <c r="J109" s="56"/>
      <c r="K109" s="56"/>
      <c r="L109" s="60"/>
    </row>
  </sheetData>
  <sheetProtection algorithmName="SHA-512" hashValue="T8s4pNHlj/ZYaIcYqFwwJ3ZxIja3RKhsBfHO8NxSjGdLBTvDKEnetwC3tna17Cb20MAlJk6Isp3nPV8lEXdUFA==" saltValue="nnh/bghJKaS3eV5EVayrhCv/C+wjel1raQtvs5b/RqSVGzouv+0bFVqsfcQCH2j/LGfcXWeHdTgENhq0qrUK/A==" spinCount="100000" sheet="1" objects="1" scenarios="1" formatColumns="0" formatRows="0" autoFilter="0"/>
  <autoFilter ref="C87:K108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4" customFormat="1" ht="45" customHeight="1">
      <c r="B3" s="256"/>
      <c r="C3" s="387" t="s">
        <v>436</v>
      </c>
      <c r="D3" s="387"/>
      <c r="E3" s="387"/>
      <c r="F3" s="387"/>
      <c r="G3" s="387"/>
      <c r="H3" s="387"/>
      <c r="I3" s="387"/>
      <c r="J3" s="387"/>
      <c r="K3" s="257"/>
    </row>
    <row r="4" spans="2:11" ht="25.5" customHeight="1">
      <c r="B4" s="258"/>
      <c r="C4" s="391" t="s">
        <v>437</v>
      </c>
      <c r="D4" s="391"/>
      <c r="E4" s="391"/>
      <c r="F4" s="391"/>
      <c r="G4" s="391"/>
      <c r="H4" s="391"/>
      <c r="I4" s="391"/>
      <c r="J4" s="391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90" t="s">
        <v>438</v>
      </c>
      <c r="D6" s="390"/>
      <c r="E6" s="390"/>
      <c r="F6" s="390"/>
      <c r="G6" s="390"/>
      <c r="H6" s="390"/>
      <c r="I6" s="390"/>
      <c r="J6" s="390"/>
      <c r="K6" s="259"/>
    </row>
    <row r="7" spans="2:11" ht="15" customHeight="1">
      <c r="B7" s="262"/>
      <c r="C7" s="390" t="s">
        <v>439</v>
      </c>
      <c r="D7" s="390"/>
      <c r="E7" s="390"/>
      <c r="F7" s="390"/>
      <c r="G7" s="390"/>
      <c r="H7" s="390"/>
      <c r="I7" s="390"/>
      <c r="J7" s="390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90" t="s">
        <v>440</v>
      </c>
      <c r="D9" s="390"/>
      <c r="E9" s="390"/>
      <c r="F9" s="390"/>
      <c r="G9" s="390"/>
      <c r="H9" s="390"/>
      <c r="I9" s="390"/>
      <c r="J9" s="390"/>
      <c r="K9" s="259"/>
    </row>
    <row r="10" spans="2:11" ht="15" customHeight="1">
      <c r="B10" s="262"/>
      <c r="C10" s="261"/>
      <c r="D10" s="390" t="s">
        <v>441</v>
      </c>
      <c r="E10" s="390"/>
      <c r="F10" s="390"/>
      <c r="G10" s="390"/>
      <c r="H10" s="390"/>
      <c r="I10" s="390"/>
      <c r="J10" s="390"/>
      <c r="K10" s="259"/>
    </row>
    <row r="11" spans="2:11" ht="15" customHeight="1">
      <c r="B11" s="262"/>
      <c r="C11" s="263"/>
      <c r="D11" s="390" t="s">
        <v>442</v>
      </c>
      <c r="E11" s="390"/>
      <c r="F11" s="390"/>
      <c r="G11" s="390"/>
      <c r="H11" s="390"/>
      <c r="I11" s="390"/>
      <c r="J11" s="390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90" t="s">
        <v>443</v>
      </c>
      <c r="E13" s="390"/>
      <c r="F13" s="390"/>
      <c r="G13" s="390"/>
      <c r="H13" s="390"/>
      <c r="I13" s="390"/>
      <c r="J13" s="390"/>
      <c r="K13" s="259"/>
    </row>
    <row r="14" spans="2:11" ht="15" customHeight="1">
      <c r="B14" s="262"/>
      <c r="C14" s="263"/>
      <c r="D14" s="390" t="s">
        <v>444</v>
      </c>
      <c r="E14" s="390"/>
      <c r="F14" s="390"/>
      <c r="G14" s="390"/>
      <c r="H14" s="390"/>
      <c r="I14" s="390"/>
      <c r="J14" s="390"/>
      <c r="K14" s="259"/>
    </row>
    <row r="15" spans="2:11" ht="15" customHeight="1">
      <c r="B15" s="262"/>
      <c r="C15" s="263"/>
      <c r="D15" s="390" t="s">
        <v>445</v>
      </c>
      <c r="E15" s="390"/>
      <c r="F15" s="390"/>
      <c r="G15" s="390"/>
      <c r="H15" s="390"/>
      <c r="I15" s="390"/>
      <c r="J15" s="390"/>
      <c r="K15" s="259"/>
    </row>
    <row r="16" spans="2:11" ht="15" customHeight="1">
      <c r="B16" s="262"/>
      <c r="C16" s="263"/>
      <c r="D16" s="263"/>
      <c r="E16" s="264" t="s">
        <v>78</v>
      </c>
      <c r="F16" s="390" t="s">
        <v>446</v>
      </c>
      <c r="G16" s="390"/>
      <c r="H16" s="390"/>
      <c r="I16" s="390"/>
      <c r="J16" s="390"/>
      <c r="K16" s="259"/>
    </row>
    <row r="17" spans="2:11" ht="15" customHeight="1">
      <c r="B17" s="262"/>
      <c r="C17" s="263"/>
      <c r="D17" s="263"/>
      <c r="E17" s="264" t="s">
        <v>447</v>
      </c>
      <c r="F17" s="390" t="s">
        <v>448</v>
      </c>
      <c r="G17" s="390"/>
      <c r="H17" s="390"/>
      <c r="I17" s="390"/>
      <c r="J17" s="390"/>
      <c r="K17" s="259"/>
    </row>
    <row r="18" spans="2:11" ht="15" customHeight="1">
      <c r="B18" s="262"/>
      <c r="C18" s="263"/>
      <c r="D18" s="263"/>
      <c r="E18" s="264" t="s">
        <v>449</v>
      </c>
      <c r="F18" s="390" t="s">
        <v>450</v>
      </c>
      <c r="G18" s="390"/>
      <c r="H18" s="390"/>
      <c r="I18" s="390"/>
      <c r="J18" s="390"/>
      <c r="K18" s="259"/>
    </row>
    <row r="19" spans="2:11" ht="15" customHeight="1">
      <c r="B19" s="262"/>
      <c r="C19" s="263"/>
      <c r="D19" s="263"/>
      <c r="E19" s="264" t="s">
        <v>451</v>
      </c>
      <c r="F19" s="390" t="s">
        <v>452</v>
      </c>
      <c r="G19" s="390"/>
      <c r="H19" s="390"/>
      <c r="I19" s="390"/>
      <c r="J19" s="390"/>
      <c r="K19" s="259"/>
    </row>
    <row r="20" spans="2:11" ht="15" customHeight="1">
      <c r="B20" s="262"/>
      <c r="C20" s="263"/>
      <c r="D20" s="263"/>
      <c r="E20" s="264" t="s">
        <v>453</v>
      </c>
      <c r="F20" s="390" t="s">
        <v>454</v>
      </c>
      <c r="G20" s="390"/>
      <c r="H20" s="390"/>
      <c r="I20" s="390"/>
      <c r="J20" s="390"/>
      <c r="K20" s="259"/>
    </row>
    <row r="21" spans="2:11" ht="15" customHeight="1">
      <c r="B21" s="262"/>
      <c r="C21" s="263"/>
      <c r="D21" s="263"/>
      <c r="E21" s="264" t="s">
        <v>83</v>
      </c>
      <c r="F21" s="390" t="s">
        <v>455</v>
      </c>
      <c r="G21" s="390"/>
      <c r="H21" s="390"/>
      <c r="I21" s="390"/>
      <c r="J21" s="390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90" t="s">
        <v>456</v>
      </c>
      <c r="D23" s="390"/>
      <c r="E23" s="390"/>
      <c r="F23" s="390"/>
      <c r="G23" s="390"/>
      <c r="H23" s="390"/>
      <c r="I23" s="390"/>
      <c r="J23" s="390"/>
      <c r="K23" s="259"/>
    </row>
    <row r="24" spans="2:11" ht="15" customHeight="1">
      <c r="B24" s="262"/>
      <c r="C24" s="390" t="s">
        <v>457</v>
      </c>
      <c r="D24" s="390"/>
      <c r="E24" s="390"/>
      <c r="F24" s="390"/>
      <c r="G24" s="390"/>
      <c r="H24" s="390"/>
      <c r="I24" s="390"/>
      <c r="J24" s="390"/>
      <c r="K24" s="259"/>
    </row>
    <row r="25" spans="2:11" ht="15" customHeight="1">
      <c r="B25" s="262"/>
      <c r="C25" s="261"/>
      <c r="D25" s="390" t="s">
        <v>458</v>
      </c>
      <c r="E25" s="390"/>
      <c r="F25" s="390"/>
      <c r="G25" s="390"/>
      <c r="H25" s="390"/>
      <c r="I25" s="390"/>
      <c r="J25" s="390"/>
      <c r="K25" s="259"/>
    </row>
    <row r="26" spans="2:11" ht="15" customHeight="1">
      <c r="B26" s="262"/>
      <c r="C26" s="263"/>
      <c r="D26" s="390" t="s">
        <v>459</v>
      </c>
      <c r="E26" s="390"/>
      <c r="F26" s="390"/>
      <c r="G26" s="390"/>
      <c r="H26" s="390"/>
      <c r="I26" s="390"/>
      <c r="J26" s="390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90" t="s">
        <v>460</v>
      </c>
      <c r="E28" s="390"/>
      <c r="F28" s="390"/>
      <c r="G28" s="390"/>
      <c r="H28" s="390"/>
      <c r="I28" s="390"/>
      <c r="J28" s="390"/>
      <c r="K28" s="259"/>
    </row>
    <row r="29" spans="2:11" ht="15" customHeight="1">
      <c r="B29" s="262"/>
      <c r="C29" s="263"/>
      <c r="D29" s="390" t="s">
        <v>461</v>
      </c>
      <c r="E29" s="390"/>
      <c r="F29" s="390"/>
      <c r="G29" s="390"/>
      <c r="H29" s="390"/>
      <c r="I29" s="390"/>
      <c r="J29" s="390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90" t="s">
        <v>462</v>
      </c>
      <c r="E31" s="390"/>
      <c r="F31" s="390"/>
      <c r="G31" s="390"/>
      <c r="H31" s="390"/>
      <c r="I31" s="390"/>
      <c r="J31" s="390"/>
      <c r="K31" s="259"/>
    </row>
    <row r="32" spans="2:11" ht="15" customHeight="1">
      <c r="B32" s="262"/>
      <c r="C32" s="263"/>
      <c r="D32" s="390" t="s">
        <v>463</v>
      </c>
      <c r="E32" s="390"/>
      <c r="F32" s="390"/>
      <c r="G32" s="390"/>
      <c r="H32" s="390"/>
      <c r="I32" s="390"/>
      <c r="J32" s="390"/>
      <c r="K32" s="259"/>
    </row>
    <row r="33" spans="2:11" ht="15" customHeight="1">
      <c r="B33" s="262"/>
      <c r="C33" s="263"/>
      <c r="D33" s="390" t="s">
        <v>464</v>
      </c>
      <c r="E33" s="390"/>
      <c r="F33" s="390"/>
      <c r="G33" s="390"/>
      <c r="H33" s="390"/>
      <c r="I33" s="390"/>
      <c r="J33" s="390"/>
      <c r="K33" s="259"/>
    </row>
    <row r="34" spans="2:11" ht="15" customHeight="1">
      <c r="B34" s="262"/>
      <c r="C34" s="263"/>
      <c r="D34" s="261"/>
      <c r="E34" s="265" t="s">
        <v>118</v>
      </c>
      <c r="F34" s="261"/>
      <c r="G34" s="390" t="s">
        <v>465</v>
      </c>
      <c r="H34" s="390"/>
      <c r="I34" s="390"/>
      <c r="J34" s="390"/>
      <c r="K34" s="259"/>
    </row>
    <row r="35" spans="2:11" ht="30.75" customHeight="1">
      <c r="B35" s="262"/>
      <c r="C35" s="263"/>
      <c r="D35" s="261"/>
      <c r="E35" s="265" t="s">
        <v>466</v>
      </c>
      <c r="F35" s="261"/>
      <c r="G35" s="390" t="s">
        <v>467</v>
      </c>
      <c r="H35" s="390"/>
      <c r="I35" s="390"/>
      <c r="J35" s="390"/>
      <c r="K35" s="259"/>
    </row>
    <row r="36" spans="2:11" ht="15" customHeight="1">
      <c r="B36" s="262"/>
      <c r="C36" s="263"/>
      <c r="D36" s="261"/>
      <c r="E36" s="265" t="s">
        <v>53</v>
      </c>
      <c r="F36" s="261"/>
      <c r="G36" s="390" t="s">
        <v>468</v>
      </c>
      <c r="H36" s="390"/>
      <c r="I36" s="390"/>
      <c r="J36" s="390"/>
      <c r="K36" s="259"/>
    </row>
    <row r="37" spans="2:11" ht="15" customHeight="1">
      <c r="B37" s="262"/>
      <c r="C37" s="263"/>
      <c r="D37" s="261"/>
      <c r="E37" s="265" t="s">
        <v>119</v>
      </c>
      <c r="F37" s="261"/>
      <c r="G37" s="390" t="s">
        <v>469</v>
      </c>
      <c r="H37" s="390"/>
      <c r="I37" s="390"/>
      <c r="J37" s="390"/>
      <c r="K37" s="259"/>
    </row>
    <row r="38" spans="2:11" ht="15" customHeight="1">
      <c r="B38" s="262"/>
      <c r="C38" s="263"/>
      <c r="D38" s="261"/>
      <c r="E38" s="265" t="s">
        <v>120</v>
      </c>
      <c r="F38" s="261"/>
      <c r="G38" s="390" t="s">
        <v>470</v>
      </c>
      <c r="H38" s="390"/>
      <c r="I38" s="390"/>
      <c r="J38" s="390"/>
      <c r="K38" s="259"/>
    </row>
    <row r="39" spans="2:11" ht="15" customHeight="1">
      <c r="B39" s="262"/>
      <c r="C39" s="263"/>
      <c r="D39" s="261"/>
      <c r="E39" s="265" t="s">
        <v>121</v>
      </c>
      <c r="F39" s="261"/>
      <c r="G39" s="390" t="s">
        <v>471</v>
      </c>
      <c r="H39" s="390"/>
      <c r="I39" s="390"/>
      <c r="J39" s="390"/>
      <c r="K39" s="259"/>
    </row>
    <row r="40" spans="2:11" ht="15" customHeight="1">
      <c r="B40" s="262"/>
      <c r="C40" s="263"/>
      <c r="D40" s="261"/>
      <c r="E40" s="265" t="s">
        <v>472</v>
      </c>
      <c r="F40" s="261"/>
      <c r="G40" s="390" t="s">
        <v>473</v>
      </c>
      <c r="H40" s="390"/>
      <c r="I40" s="390"/>
      <c r="J40" s="390"/>
      <c r="K40" s="259"/>
    </row>
    <row r="41" spans="2:11" ht="15" customHeight="1">
      <c r="B41" s="262"/>
      <c r="C41" s="263"/>
      <c r="D41" s="261"/>
      <c r="E41" s="265"/>
      <c r="F41" s="261"/>
      <c r="G41" s="390" t="s">
        <v>474</v>
      </c>
      <c r="H41" s="390"/>
      <c r="I41" s="390"/>
      <c r="J41" s="390"/>
      <c r="K41" s="259"/>
    </row>
    <row r="42" spans="2:11" ht="15" customHeight="1">
      <c r="B42" s="262"/>
      <c r="C42" s="263"/>
      <c r="D42" s="261"/>
      <c r="E42" s="265" t="s">
        <v>475</v>
      </c>
      <c r="F42" s="261"/>
      <c r="G42" s="390" t="s">
        <v>476</v>
      </c>
      <c r="H42" s="390"/>
      <c r="I42" s="390"/>
      <c r="J42" s="390"/>
      <c r="K42" s="259"/>
    </row>
    <row r="43" spans="2:11" ht="15" customHeight="1">
      <c r="B43" s="262"/>
      <c r="C43" s="263"/>
      <c r="D43" s="261"/>
      <c r="E43" s="265" t="s">
        <v>123</v>
      </c>
      <c r="F43" s="261"/>
      <c r="G43" s="390" t="s">
        <v>477</v>
      </c>
      <c r="H43" s="390"/>
      <c r="I43" s="390"/>
      <c r="J43" s="390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90" t="s">
        <v>478</v>
      </c>
      <c r="E45" s="390"/>
      <c r="F45" s="390"/>
      <c r="G45" s="390"/>
      <c r="H45" s="390"/>
      <c r="I45" s="390"/>
      <c r="J45" s="390"/>
      <c r="K45" s="259"/>
    </row>
    <row r="46" spans="2:11" ht="15" customHeight="1">
      <c r="B46" s="262"/>
      <c r="C46" s="263"/>
      <c r="D46" s="263"/>
      <c r="E46" s="390" t="s">
        <v>479</v>
      </c>
      <c r="F46" s="390"/>
      <c r="G46" s="390"/>
      <c r="H46" s="390"/>
      <c r="I46" s="390"/>
      <c r="J46" s="390"/>
      <c r="K46" s="259"/>
    </row>
    <row r="47" spans="2:11" ht="15" customHeight="1">
      <c r="B47" s="262"/>
      <c r="C47" s="263"/>
      <c r="D47" s="263"/>
      <c r="E47" s="390" t="s">
        <v>480</v>
      </c>
      <c r="F47" s="390"/>
      <c r="G47" s="390"/>
      <c r="H47" s="390"/>
      <c r="I47" s="390"/>
      <c r="J47" s="390"/>
      <c r="K47" s="259"/>
    </row>
    <row r="48" spans="2:11" ht="15" customHeight="1">
      <c r="B48" s="262"/>
      <c r="C48" s="263"/>
      <c r="D48" s="263"/>
      <c r="E48" s="390" t="s">
        <v>481</v>
      </c>
      <c r="F48" s="390"/>
      <c r="G48" s="390"/>
      <c r="H48" s="390"/>
      <c r="I48" s="390"/>
      <c r="J48" s="390"/>
      <c r="K48" s="259"/>
    </row>
    <row r="49" spans="2:11" ht="15" customHeight="1">
      <c r="B49" s="262"/>
      <c r="C49" s="263"/>
      <c r="D49" s="390" t="s">
        <v>482</v>
      </c>
      <c r="E49" s="390"/>
      <c r="F49" s="390"/>
      <c r="G49" s="390"/>
      <c r="H49" s="390"/>
      <c r="I49" s="390"/>
      <c r="J49" s="390"/>
      <c r="K49" s="259"/>
    </row>
    <row r="50" spans="2:11" ht="25.5" customHeight="1">
      <c r="B50" s="258"/>
      <c r="C50" s="391" t="s">
        <v>483</v>
      </c>
      <c r="D50" s="391"/>
      <c r="E50" s="391"/>
      <c r="F50" s="391"/>
      <c r="G50" s="391"/>
      <c r="H50" s="391"/>
      <c r="I50" s="391"/>
      <c r="J50" s="391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90" t="s">
        <v>484</v>
      </c>
      <c r="D52" s="390"/>
      <c r="E52" s="390"/>
      <c r="F52" s="390"/>
      <c r="G52" s="390"/>
      <c r="H52" s="390"/>
      <c r="I52" s="390"/>
      <c r="J52" s="390"/>
      <c r="K52" s="259"/>
    </row>
    <row r="53" spans="2:11" ht="15" customHeight="1">
      <c r="B53" s="258"/>
      <c r="C53" s="390" t="s">
        <v>485</v>
      </c>
      <c r="D53" s="390"/>
      <c r="E53" s="390"/>
      <c r="F53" s="390"/>
      <c r="G53" s="390"/>
      <c r="H53" s="390"/>
      <c r="I53" s="390"/>
      <c r="J53" s="390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90" t="s">
        <v>486</v>
      </c>
      <c r="D55" s="390"/>
      <c r="E55" s="390"/>
      <c r="F55" s="390"/>
      <c r="G55" s="390"/>
      <c r="H55" s="390"/>
      <c r="I55" s="390"/>
      <c r="J55" s="390"/>
      <c r="K55" s="259"/>
    </row>
    <row r="56" spans="2:11" ht="15" customHeight="1">
      <c r="B56" s="258"/>
      <c r="C56" s="263"/>
      <c r="D56" s="390" t="s">
        <v>487</v>
      </c>
      <c r="E56" s="390"/>
      <c r="F56" s="390"/>
      <c r="G56" s="390"/>
      <c r="H56" s="390"/>
      <c r="I56" s="390"/>
      <c r="J56" s="390"/>
      <c r="K56" s="259"/>
    </row>
    <row r="57" spans="2:11" ht="15" customHeight="1">
      <c r="B57" s="258"/>
      <c r="C57" s="263"/>
      <c r="D57" s="390" t="s">
        <v>488</v>
      </c>
      <c r="E57" s="390"/>
      <c r="F57" s="390"/>
      <c r="G57" s="390"/>
      <c r="H57" s="390"/>
      <c r="I57" s="390"/>
      <c r="J57" s="390"/>
      <c r="K57" s="259"/>
    </row>
    <row r="58" spans="2:11" ht="15" customHeight="1">
      <c r="B58" s="258"/>
      <c r="C58" s="263"/>
      <c r="D58" s="390" t="s">
        <v>489</v>
      </c>
      <c r="E58" s="390"/>
      <c r="F58" s="390"/>
      <c r="G58" s="390"/>
      <c r="H58" s="390"/>
      <c r="I58" s="390"/>
      <c r="J58" s="390"/>
      <c r="K58" s="259"/>
    </row>
    <row r="59" spans="2:11" ht="15" customHeight="1">
      <c r="B59" s="258"/>
      <c r="C59" s="263"/>
      <c r="D59" s="390" t="s">
        <v>490</v>
      </c>
      <c r="E59" s="390"/>
      <c r="F59" s="390"/>
      <c r="G59" s="390"/>
      <c r="H59" s="390"/>
      <c r="I59" s="390"/>
      <c r="J59" s="390"/>
      <c r="K59" s="259"/>
    </row>
    <row r="60" spans="2:11" ht="15" customHeight="1">
      <c r="B60" s="258"/>
      <c r="C60" s="263"/>
      <c r="D60" s="389" t="s">
        <v>491</v>
      </c>
      <c r="E60" s="389"/>
      <c r="F60" s="389"/>
      <c r="G60" s="389"/>
      <c r="H60" s="389"/>
      <c r="I60" s="389"/>
      <c r="J60" s="389"/>
      <c r="K60" s="259"/>
    </row>
    <row r="61" spans="2:11" ht="15" customHeight="1">
      <c r="B61" s="258"/>
      <c r="C61" s="263"/>
      <c r="D61" s="390" t="s">
        <v>492</v>
      </c>
      <c r="E61" s="390"/>
      <c r="F61" s="390"/>
      <c r="G61" s="390"/>
      <c r="H61" s="390"/>
      <c r="I61" s="390"/>
      <c r="J61" s="390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90" t="s">
        <v>493</v>
      </c>
      <c r="E63" s="390"/>
      <c r="F63" s="390"/>
      <c r="G63" s="390"/>
      <c r="H63" s="390"/>
      <c r="I63" s="390"/>
      <c r="J63" s="390"/>
      <c r="K63" s="259"/>
    </row>
    <row r="64" spans="2:11" ht="15" customHeight="1">
      <c r="B64" s="258"/>
      <c r="C64" s="263"/>
      <c r="D64" s="389" t="s">
        <v>494</v>
      </c>
      <c r="E64" s="389"/>
      <c r="F64" s="389"/>
      <c r="G64" s="389"/>
      <c r="H64" s="389"/>
      <c r="I64" s="389"/>
      <c r="J64" s="389"/>
      <c r="K64" s="259"/>
    </row>
    <row r="65" spans="2:11" ht="15" customHeight="1">
      <c r="B65" s="258"/>
      <c r="C65" s="263"/>
      <c r="D65" s="390" t="s">
        <v>495</v>
      </c>
      <c r="E65" s="390"/>
      <c r="F65" s="390"/>
      <c r="G65" s="390"/>
      <c r="H65" s="390"/>
      <c r="I65" s="390"/>
      <c r="J65" s="390"/>
      <c r="K65" s="259"/>
    </row>
    <row r="66" spans="2:11" ht="15" customHeight="1">
      <c r="B66" s="258"/>
      <c r="C66" s="263"/>
      <c r="D66" s="390" t="s">
        <v>496</v>
      </c>
      <c r="E66" s="390"/>
      <c r="F66" s="390"/>
      <c r="G66" s="390"/>
      <c r="H66" s="390"/>
      <c r="I66" s="390"/>
      <c r="J66" s="390"/>
      <c r="K66" s="259"/>
    </row>
    <row r="67" spans="2:11" ht="15" customHeight="1">
      <c r="B67" s="258"/>
      <c r="C67" s="263"/>
      <c r="D67" s="390" t="s">
        <v>497</v>
      </c>
      <c r="E67" s="390"/>
      <c r="F67" s="390"/>
      <c r="G67" s="390"/>
      <c r="H67" s="390"/>
      <c r="I67" s="390"/>
      <c r="J67" s="390"/>
      <c r="K67" s="259"/>
    </row>
    <row r="68" spans="2:11" ht="15" customHeight="1">
      <c r="B68" s="258"/>
      <c r="C68" s="263"/>
      <c r="D68" s="390" t="s">
        <v>498</v>
      </c>
      <c r="E68" s="390"/>
      <c r="F68" s="390"/>
      <c r="G68" s="390"/>
      <c r="H68" s="390"/>
      <c r="I68" s="390"/>
      <c r="J68" s="390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88" t="s">
        <v>101</v>
      </c>
      <c r="D73" s="388"/>
      <c r="E73" s="388"/>
      <c r="F73" s="388"/>
      <c r="G73" s="388"/>
      <c r="H73" s="388"/>
      <c r="I73" s="388"/>
      <c r="J73" s="388"/>
      <c r="K73" s="276"/>
    </row>
    <row r="74" spans="2:11" ht="17.25" customHeight="1">
      <c r="B74" s="275"/>
      <c r="C74" s="277" t="s">
        <v>499</v>
      </c>
      <c r="D74" s="277"/>
      <c r="E74" s="277"/>
      <c r="F74" s="277" t="s">
        <v>500</v>
      </c>
      <c r="G74" s="278"/>
      <c r="H74" s="277" t="s">
        <v>119</v>
      </c>
      <c r="I74" s="277" t="s">
        <v>57</v>
      </c>
      <c r="J74" s="277" t="s">
        <v>501</v>
      </c>
      <c r="K74" s="276"/>
    </row>
    <row r="75" spans="2:11" ht="17.25" customHeight="1">
      <c r="B75" s="275"/>
      <c r="C75" s="279" t="s">
        <v>502</v>
      </c>
      <c r="D75" s="279"/>
      <c r="E75" s="279"/>
      <c r="F75" s="280" t="s">
        <v>503</v>
      </c>
      <c r="G75" s="281"/>
      <c r="H75" s="279"/>
      <c r="I75" s="279"/>
      <c r="J75" s="279" t="s">
        <v>504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53</v>
      </c>
      <c r="D77" s="282"/>
      <c r="E77" s="282"/>
      <c r="F77" s="284" t="s">
        <v>505</v>
      </c>
      <c r="G77" s="283"/>
      <c r="H77" s="265" t="s">
        <v>506</v>
      </c>
      <c r="I77" s="265" t="s">
        <v>507</v>
      </c>
      <c r="J77" s="265">
        <v>20</v>
      </c>
      <c r="K77" s="276"/>
    </row>
    <row r="78" spans="2:11" ht="15" customHeight="1">
      <c r="B78" s="275"/>
      <c r="C78" s="265" t="s">
        <v>508</v>
      </c>
      <c r="D78" s="265"/>
      <c r="E78" s="265"/>
      <c r="F78" s="284" t="s">
        <v>505</v>
      </c>
      <c r="G78" s="283"/>
      <c r="H78" s="265" t="s">
        <v>509</v>
      </c>
      <c r="I78" s="265" t="s">
        <v>507</v>
      </c>
      <c r="J78" s="265">
        <v>120</v>
      </c>
      <c r="K78" s="276"/>
    </row>
    <row r="79" spans="2:11" ht="15" customHeight="1">
      <c r="B79" s="285"/>
      <c r="C79" s="265" t="s">
        <v>510</v>
      </c>
      <c r="D79" s="265"/>
      <c r="E79" s="265"/>
      <c r="F79" s="284" t="s">
        <v>511</v>
      </c>
      <c r="G79" s="283"/>
      <c r="H79" s="265" t="s">
        <v>512</v>
      </c>
      <c r="I79" s="265" t="s">
        <v>507</v>
      </c>
      <c r="J79" s="265">
        <v>50</v>
      </c>
      <c r="K79" s="276"/>
    </row>
    <row r="80" spans="2:11" ht="15" customHeight="1">
      <c r="B80" s="285"/>
      <c r="C80" s="265" t="s">
        <v>513</v>
      </c>
      <c r="D80" s="265"/>
      <c r="E80" s="265"/>
      <c r="F80" s="284" t="s">
        <v>505</v>
      </c>
      <c r="G80" s="283"/>
      <c r="H80" s="265" t="s">
        <v>514</v>
      </c>
      <c r="I80" s="265" t="s">
        <v>515</v>
      </c>
      <c r="J80" s="265"/>
      <c r="K80" s="276"/>
    </row>
    <row r="81" spans="2:11" ht="15" customHeight="1">
      <c r="B81" s="285"/>
      <c r="C81" s="286" t="s">
        <v>516</v>
      </c>
      <c r="D81" s="286"/>
      <c r="E81" s="286"/>
      <c r="F81" s="287" t="s">
        <v>511</v>
      </c>
      <c r="G81" s="286"/>
      <c r="H81" s="286" t="s">
        <v>517</v>
      </c>
      <c r="I81" s="286" t="s">
        <v>507</v>
      </c>
      <c r="J81" s="286">
        <v>15</v>
      </c>
      <c r="K81" s="276"/>
    </row>
    <row r="82" spans="2:11" ht="15" customHeight="1">
      <c r="B82" s="285"/>
      <c r="C82" s="286" t="s">
        <v>518</v>
      </c>
      <c r="D82" s="286"/>
      <c r="E82" s="286"/>
      <c r="F82" s="287" t="s">
        <v>511</v>
      </c>
      <c r="G82" s="286"/>
      <c r="H82" s="286" t="s">
        <v>519</v>
      </c>
      <c r="I82" s="286" t="s">
        <v>507</v>
      </c>
      <c r="J82" s="286">
        <v>15</v>
      </c>
      <c r="K82" s="276"/>
    </row>
    <row r="83" spans="2:11" ht="15" customHeight="1">
      <c r="B83" s="285"/>
      <c r="C83" s="286" t="s">
        <v>520</v>
      </c>
      <c r="D83" s="286"/>
      <c r="E83" s="286"/>
      <c r="F83" s="287" t="s">
        <v>511</v>
      </c>
      <c r="G83" s="286"/>
      <c r="H83" s="286" t="s">
        <v>521</v>
      </c>
      <c r="I83" s="286" t="s">
        <v>507</v>
      </c>
      <c r="J83" s="286">
        <v>20</v>
      </c>
      <c r="K83" s="276"/>
    </row>
    <row r="84" spans="2:11" ht="15" customHeight="1">
      <c r="B84" s="285"/>
      <c r="C84" s="286" t="s">
        <v>522</v>
      </c>
      <c r="D84" s="286"/>
      <c r="E84" s="286"/>
      <c r="F84" s="287" t="s">
        <v>511</v>
      </c>
      <c r="G84" s="286"/>
      <c r="H84" s="286" t="s">
        <v>523</v>
      </c>
      <c r="I84" s="286" t="s">
        <v>507</v>
      </c>
      <c r="J84" s="286">
        <v>20</v>
      </c>
      <c r="K84" s="276"/>
    </row>
    <row r="85" spans="2:11" ht="15" customHeight="1">
      <c r="B85" s="285"/>
      <c r="C85" s="265" t="s">
        <v>524</v>
      </c>
      <c r="D85" s="265"/>
      <c r="E85" s="265"/>
      <c r="F85" s="284" t="s">
        <v>511</v>
      </c>
      <c r="G85" s="283"/>
      <c r="H85" s="265" t="s">
        <v>525</v>
      </c>
      <c r="I85" s="265" t="s">
        <v>507</v>
      </c>
      <c r="J85" s="265">
        <v>50</v>
      </c>
      <c r="K85" s="276"/>
    </row>
    <row r="86" spans="2:11" ht="15" customHeight="1">
      <c r="B86" s="285"/>
      <c r="C86" s="265" t="s">
        <v>526</v>
      </c>
      <c r="D86" s="265"/>
      <c r="E86" s="265"/>
      <c r="F86" s="284" t="s">
        <v>511</v>
      </c>
      <c r="G86" s="283"/>
      <c r="H86" s="265" t="s">
        <v>527</v>
      </c>
      <c r="I86" s="265" t="s">
        <v>507</v>
      </c>
      <c r="J86" s="265">
        <v>20</v>
      </c>
      <c r="K86" s="276"/>
    </row>
    <row r="87" spans="2:11" ht="15" customHeight="1">
      <c r="B87" s="285"/>
      <c r="C87" s="265" t="s">
        <v>528</v>
      </c>
      <c r="D87" s="265"/>
      <c r="E87" s="265"/>
      <c r="F87" s="284" t="s">
        <v>511</v>
      </c>
      <c r="G87" s="283"/>
      <c r="H87" s="265" t="s">
        <v>529</v>
      </c>
      <c r="I87" s="265" t="s">
        <v>507</v>
      </c>
      <c r="J87" s="265">
        <v>20</v>
      </c>
      <c r="K87" s="276"/>
    </row>
    <row r="88" spans="2:11" ht="15" customHeight="1">
      <c r="B88" s="285"/>
      <c r="C88" s="265" t="s">
        <v>530</v>
      </c>
      <c r="D88" s="265"/>
      <c r="E88" s="265"/>
      <c r="F88" s="284" t="s">
        <v>511</v>
      </c>
      <c r="G88" s="283"/>
      <c r="H88" s="265" t="s">
        <v>531</v>
      </c>
      <c r="I88" s="265" t="s">
        <v>507</v>
      </c>
      <c r="J88" s="265">
        <v>50</v>
      </c>
      <c r="K88" s="276"/>
    </row>
    <row r="89" spans="2:11" ht="15" customHeight="1">
      <c r="B89" s="285"/>
      <c r="C89" s="265" t="s">
        <v>532</v>
      </c>
      <c r="D89" s="265"/>
      <c r="E89" s="265"/>
      <c r="F89" s="284" t="s">
        <v>511</v>
      </c>
      <c r="G89" s="283"/>
      <c r="H89" s="265" t="s">
        <v>532</v>
      </c>
      <c r="I89" s="265" t="s">
        <v>507</v>
      </c>
      <c r="J89" s="265">
        <v>50</v>
      </c>
      <c r="K89" s="276"/>
    </row>
    <row r="90" spans="2:11" ht="15" customHeight="1">
      <c r="B90" s="285"/>
      <c r="C90" s="265" t="s">
        <v>124</v>
      </c>
      <c r="D90" s="265"/>
      <c r="E90" s="265"/>
      <c r="F90" s="284" t="s">
        <v>511</v>
      </c>
      <c r="G90" s="283"/>
      <c r="H90" s="265" t="s">
        <v>533</v>
      </c>
      <c r="I90" s="265" t="s">
        <v>507</v>
      </c>
      <c r="J90" s="265">
        <v>255</v>
      </c>
      <c r="K90" s="276"/>
    </row>
    <row r="91" spans="2:11" ht="15" customHeight="1">
      <c r="B91" s="285"/>
      <c r="C91" s="265" t="s">
        <v>534</v>
      </c>
      <c r="D91" s="265"/>
      <c r="E91" s="265"/>
      <c r="F91" s="284" t="s">
        <v>505</v>
      </c>
      <c r="G91" s="283"/>
      <c r="H91" s="265" t="s">
        <v>535</v>
      </c>
      <c r="I91" s="265" t="s">
        <v>536</v>
      </c>
      <c r="J91" s="265"/>
      <c r="K91" s="276"/>
    </row>
    <row r="92" spans="2:11" ht="15" customHeight="1">
      <c r="B92" s="285"/>
      <c r="C92" s="265" t="s">
        <v>537</v>
      </c>
      <c r="D92" s="265"/>
      <c r="E92" s="265"/>
      <c r="F92" s="284" t="s">
        <v>505</v>
      </c>
      <c r="G92" s="283"/>
      <c r="H92" s="265" t="s">
        <v>538</v>
      </c>
      <c r="I92" s="265" t="s">
        <v>539</v>
      </c>
      <c r="J92" s="265"/>
      <c r="K92" s="276"/>
    </row>
    <row r="93" spans="2:11" ht="15" customHeight="1">
      <c r="B93" s="285"/>
      <c r="C93" s="265" t="s">
        <v>540</v>
      </c>
      <c r="D93" s="265"/>
      <c r="E93" s="265"/>
      <c r="F93" s="284" t="s">
        <v>505</v>
      </c>
      <c r="G93" s="283"/>
      <c r="H93" s="265" t="s">
        <v>540</v>
      </c>
      <c r="I93" s="265" t="s">
        <v>539</v>
      </c>
      <c r="J93" s="265"/>
      <c r="K93" s="276"/>
    </row>
    <row r="94" spans="2:11" ht="15" customHeight="1">
      <c r="B94" s="285"/>
      <c r="C94" s="265" t="s">
        <v>38</v>
      </c>
      <c r="D94" s="265"/>
      <c r="E94" s="265"/>
      <c r="F94" s="284" t="s">
        <v>505</v>
      </c>
      <c r="G94" s="283"/>
      <c r="H94" s="265" t="s">
        <v>541</v>
      </c>
      <c r="I94" s="265" t="s">
        <v>539</v>
      </c>
      <c r="J94" s="265"/>
      <c r="K94" s="276"/>
    </row>
    <row r="95" spans="2:11" ht="15" customHeight="1">
      <c r="B95" s="285"/>
      <c r="C95" s="265" t="s">
        <v>48</v>
      </c>
      <c r="D95" s="265"/>
      <c r="E95" s="265"/>
      <c r="F95" s="284" t="s">
        <v>505</v>
      </c>
      <c r="G95" s="283"/>
      <c r="H95" s="265" t="s">
        <v>542</v>
      </c>
      <c r="I95" s="265" t="s">
        <v>539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88" t="s">
        <v>543</v>
      </c>
      <c r="D100" s="388"/>
      <c r="E100" s="388"/>
      <c r="F100" s="388"/>
      <c r="G100" s="388"/>
      <c r="H100" s="388"/>
      <c r="I100" s="388"/>
      <c r="J100" s="388"/>
      <c r="K100" s="276"/>
    </row>
    <row r="101" spans="2:11" ht="17.25" customHeight="1">
      <c r="B101" s="275"/>
      <c r="C101" s="277" t="s">
        <v>499</v>
      </c>
      <c r="D101" s="277"/>
      <c r="E101" s="277"/>
      <c r="F101" s="277" t="s">
        <v>500</v>
      </c>
      <c r="G101" s="278"/>
      <c r="H101" s="277" t="s">
        <v>119</v>
      </c>
      <c r="I101" s="277" t="s">
        <v>57</v>
      </c>
      <c r="J101" s="277" t="s">
        <v>501</v>
      </c>
      <c r="K101" s="276"/>
    </row>
    <row r="102" spans="2:11" ht="17.25" customHeight="1">
      <c r="B102" s="275"/>
      <c r="C102" s="279" t="s">
        <v>502</v>
      </c>
      <c r="D102" s="279"/>
      <c r="E102" s="279"/>
      <c r="F102" s="280" t="s">
        <v>503</v>
      </c>
      <c r="G102" s="281"/>
      <c r="H102" s="279"/>
      <c r="I102" s="279"/>
      <c r="J102" s="279" t="s">
        <v>504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53</v>
      </c>
      <c r="D104" s="282"/>
      <c r="E104" s="282"/>
      <c r="F104" s="284" t="s">
        <v>505</v>
      </c>
      <c r="G104" s="293"/>
      <c r="H104" s="265" t="s">
        <v>544</v>
      </c>
      <c r="I104" s="265" t="s">
        <v>507</v>
      </c>
      <c r="J104" s="265">
        <v>20</v>
      </c>
      <c r="K104" s="276"/>
    </row>
    <row r="105" spans="2:11" ht="15" customHeight="1">
      <c r="B105" s="275"/>
      <c r="C105" s="265" t="s">
        <v>508</v>
      </c>
      <c r="D105" s="265"/>
      <c r="E105" s="265"/>
      <c r="F105" s="284" t="s">
        <v>505</v>
      </c>
      <c r="G105" s="265"/>
      <c r="H105" s="265" t="s">
        <v>544</v>
      </c>
      <c r="I105" s="265" t="s">
        <v>507</v>
      </c>
      <c r="J105" s="265">
        <v>120</v>
      </c>
      <c r="K105" s="276"/>
    </row>
    <row r="106" spans="2:11" ht="15" customHeight="1">
      <c r="B106" s="285"/>
      <c r="C106" s="265" t="s">
        <v>510</v>
      </c>
      <c r="D106" s="265"/>
      <c r="E106" s="265"/>
      <c r="F106" s="284" t="s">
        <v>511</v>
      </c>
      <c r="G106" s="265"/>
      <c r="H106" s="265" t="s">
        <v>544</v>
      </c>
      <c r="I106" s="265" t="s">
        <v>507</v>
      </c>
      <c r="J106" s="265">
        <v>50</v>
      </c>
      <c r="K106" s="276"/>
    </row>
    <row r="107" spans="2:11" ht="15" customHeight="1">
      <c r="B107" s="285"/>
      <c r="C107" s="265" t="s">
        <v>513</v>
      </c>
      <c r="D107" s="265"/>
      <c r="E107" s="265"/>
      <c r="F107" s="284" t="s">
        <v>505</v>
      </c>
      <c r="G107" s="265"/>
      <c r="H107" s="265" t="s">
        <v>544</v>
      </c>
      <c r="I107" s="265" t="s">
        <v>515</v>
      </c>
      <c r="J107" s="265"/>
      <c r="K107" s="276"/>
    </row>
    <row r="108" spans="2:11" ht="15" customHeight="1">
      <c r="B108" s="285"/>
      <c r="C108" s="265" t="s">
        <v>524</v>
      </c>
      <c r="D108" s="265"/>
      <c r="E108" s="265"/>
      <c r="F108" s="284" t="s">
        <v>511</v>
      </c>
      <c r="G108" s="265"/>
      <c r="H108" s="265" t="s">
        <v>544</v>
      </c>
      <c r="I108" s="265" t="s">
        <v>507</v>
      </c>
      <c r="J108" s="265">
        <v>50</v>
      </c>
      <c r="K108" s="276"/>
    </row>
    <row r="109" spans="2:11" ht="15" customHeight="1">
      <c r="B109" s="285"/>
      <c r="C109" s="265" t="s">
        <v>532</v>
      </c>
      <c r="D109" s="265"/>
      <c r="E109" s="265"/>
      <c r="F109" s="284" t="s">
        <v>511</v>
      </c>
      <c r="G109" s="265"/>
      <c r="H109" s="265" t="s">
        <v>544</v>
      </c>
      <c r="I109" s="265" t="s">
        <v>507</v>
      </c>
      <c r="J109" s="265">
        <v>50</v>
      </c>
      <c r="K109" s="276"/>
    </row>
    <row r="110" spans="2:11" ht="15" customHeight="1">
      <c r="B110" s="285"/>
      <c r="C110" s="265" t="s">
        <v>530</v>
      </c>
      <c r="D110" s="265"/>
      <c r="E110" s="265"/>
      <c r="F110" s="284" t="s">
        <v>511</v>
      </c>
      <c r="G110" s="265"/>
      <c r="H110" s="265" t="s">
        <v>544</v>
      </c>
      <c r="I110" s="265" t="s">
        <v>507</v>
      </c>
      <c r="J110" s="265">
        <v>50</v>
      </c>
      <c r="K110" s="276"/>
    </row>
    <row r="111" spans="2:11" ht="15" customHeight="1">
      <c r="B111" s="285"/>
      <c r="C111" s="265" t="s">
        <v>53</v>
      </c>
      <c r="D111" s="265"/>
      <c r="E111" s="265"/>
      <c r="F111" s="284" t="s">
        <v>505</v>
      </c>
      <c r="G111" s="265"/>
      <c r="H111" s="265" t="s">
        <v>545</v>
      </c>
      <c r="I111" s="265" t="s">
        <v>507</v>
      </c>
      <c r="J111" s="265">
        <v>20</v>
      </c>
      <c r="K111" s="276"/>
    </row>
    <row r="112" spans="2:11" ht="15" customHeight="1">
      <c r="B112" s="285"/>
      <c r="C112" s="265" t="s">
        <v>546</v>
      </c>
      <c r="D112" s="265"/>
      <c r="E112" s="265"/>
      <c r="F112" s="284" t="s">
        <v>505</v>
      </c>
      <c r="G112" s="265"/>
      <c r="H112" s="265" t="s">
        <v>547</v>
      </c>
      <c r="I112" s="265" t="s">
        <v>507</v>
      </c>
      <c r="J112" s="265">
        <v>120</v>
      </c>
      <c r="K112" s="276"/>
    </row>
    <row r="113" spans="2:11" ht="15" customHeight="1">
      <c r="B113" s="285"/>
      <c r="C113" s="265" t="s">
        <v>38</v>
      </c>
      <c r="D113" s="265"/>
      <c r="E113" s="265"/>
      <c r="F113" s="284" t="s">
        <v>505</v>
      </c>
      <c r="G113" s="265"/>
      <c r="H113" s="265" t="s">
        <v>548</v>
      </c>
      <c r="I113" s="265" t="s">
        <v>539</v>
      </c>
      <c r="J113" s="265"/>
      <c r="K113" s="276"/>
    </row>
    <row r="114" spans="2:11" ht="15" customHeight="1">
      <c r="B114" s="285"/>
      <c r="C114" s="265" t="s">
        <v>48</v>
      </c>
      <c r="D114" s="265"/>
      <c r="E114" s="265"/>
      <c r="F114" s="284" t="s">
        <v>505</v>
      </c>
      <c r="G114" s="265"/>
      <c r="H114" s="265" t="s">
        <v>549</v>
      </c>
      <c r="I114" s="265" t="s">
        <v>539</v>
      </c>
      <c r="J114" s="265"/>
      <c r="K114" s="276"/>
    </row>
    <row r="115" spans="2:11" ht="15" customHeight="1">
      <c r="B115" s="285"/>
      <c r="C115" s="265" t="s">
        <v>57</v>
      </c>
      <c r="D115" s="265"/>
      <c r="E115" s="265"/>
      <c r="F115" s="284" t="s">
        <v>505</v>
      </c>
      <c r="G115" s="265"/>
      <c r="H115" s="265" t="s">
        <v>550</v>
      </c>
      <c r="I115" s="265" t="s">
        <v>551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87" t="s">
        <v>552</v>
      </c>
      <c r="D120" s="387"/>
      <c r="E120" s="387"/>
      <c r="F120" s="387"/>
      <c r="G120" s="387"/>
      <c r="H120" s="387"/>
      <c r="I120" s="387"/>
      <c r="J120" s="387"/>
      <c r="K120" s="301"/>
    </row>
    <row r="121" spans="2:11" ht="17.25" customHeight="1">
      <c r="B121" s="302"/>
      <c r="C121" s="277" t="s">
        <v>499</v>
      </c>
      <c r="D121" s="277"/>
      <c r="E121" s="277"/>
      <c r="F121" s="277" t="s">
        <v>500</v>
      </c>
      <c r="G121" s="278"/>
      <c r="H121" s="277" t="s">
        <v>119</v>
      </c>
      <c r="I121" s="277" t="s">
        <v>57</v>
      </c>
      <c r="J121" s="277" t="s">
        <v>501</v>
      </c>
      <c r="K121" s="303"/>
    </row>
    <row r="122" spans="2:11" ht="17.25" customHeight="1">
      <c r="B122" s="302"/>
      <c r="C122" s="279" t="s">
        <v>502</v>
      </c>
      <c r="D122" s="279"/>
      <c r="E122" s="279"/>
      <c r="F122" s="280" t="s">
        <v>503</v>
      </c>
      <c r="G122" s="281"/>
      <c r="H122" s="279"/>
      <c r="I122" s="279"/>
      <c r="J122" s="279" t="s">
        <v>504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508</v>
      </c>
      <c r="D124" s="282"/>
      <c r="E124" s="282"/>
      <c r="F124" s="284" t="s">
        <v>505</v>
      </c>
      <c r="G124" s="265"/>
      <c r="H124" s="265" t="s">
        <v>544</v>
      </c>
      <c r="I124" s="265" t="s">
        <v>507</v>
      </c>
      <c r="J124" s="265">
        <v>120</v>
      </c>
      <c r="K124" s="306"/>
    </row>
    <row r="125" spans="2:11" ht="15" customHeight="1">
      <c r="B125" s="304"/>
      <c r="C125" s="265" t="s">
        <v>553</v>
      </c>
      <c r="D125" s="265"/>
      <c r="E125" s="265"/>
      <c r="F125" s="284" t="s">
        <v>505</v>
      </c>
      <c r="G125" s="265"/>
      <c r="H125" s="265" t="s">
        <v>554</v>
      </c>
      <c r="I125" s="265" t="s">
        <v>507</v>
      </c>
      <c r="J125" s="265" t="s">
        <v>555</v>
      </c>
      <c r="K125" s="306"/>
    </row>
    <row r="126" spans="2:11" ht="15" customHeight="1">
      <c r="B126" s="304"/>
      <c r="C126" s="265" t="s">
        <v>83</v>
      </c>
      <c r="D126" s="265"/>
      <c r="E126" s="265"/>
      <c r="F126" s="284" t="s">
        <v>505</v>
      </c>
      <c r="G126" s="265"/>
      <c r="H126" s="265" t="s">
        <v>556</v>
      </c>
      <c r="I126" s="265" t="s">
        <v>507</v>
      </c>
      <c r="J126" s="265" t="s">
        <v>555</v>
      </c>
      <c r="K126" s="306"/>
    </row>
    <row r="127" spans="2:11" ht="15" customHeight="1">
      <c r="B127" s="304"/>
      <c r="C127" s="265" t="s">
        <v>516</v>
      </c>
      <c r="D127" s="265"/>
      <c r="E127" s="265"/>
      <c r="F127" s="284" t="s">
        <v>511</v>
      </c>
      <c r="G127" s="265"/>
      <c r="H127" s="265" t="s">
        <v>517</v>
      </c>
      <c r="I127" s="265" t="s">
        <v>507</v>
      </c>
      <c r="J127" s="265">
        <v>15</v>
      </c>
      <c r="K127" s="306"/>
    </row>
    <row r="128" spans="2:11" ht="15" customHeight="1">
      <c r="B128" s="304"/>
      <c r="C128" s="286" t="s">
        <v>518</v>
      </c>
      <c r="D128" s="286"/>
      <c r="E128" s="286"/>
      <c r="F128" s="287" t="s">
        <v>511</v>
      </c>
      <c r="G128" s="286"/>
      <c r="H128" s="286" t="s">
        <v>519</v>
      </c>
      <c r="I128" s="286" t="s">
        <v>507</v>
      </c>
      <c r="J128" s="286">
        <v>15</v>
      </c>
      <c r="K128" s="306"/>
    </row>
    <row r="129" spans="2:11" ht="15" customHeight="1">
      <c r="B129" s="304"/>
      <c r="C129" s="286" t="s">
        <v>520</v>
      </c>
      <c r="D129" s="286"/>
      <c r="E129" s="286"/>
      <c r="F129" s="287" t="s">
        <v>511</v>
      </c>
      <c r="G129" s="286"/>
      <c r="H129" s="286" t="s">
        <v>521</v>
      </c>
      <c r="I129" s="286" t="s">
        <v>507</v>
      </c>
      <c r="J129" s="286">
        <v>20</v>
      </c>
      <c r="K129" s="306"/>
    </row>
    <row r="130" spans="2:11" ht="15" customHeight="1">
      <c r="B130" s="304"/>
      <c r="C130" s="286" t="s">
        <v>522</v>
      </c>
      <c r="D130" s="286"/>
      <c r="E130" s="286"/>
      <c r="F130" s="287" t="s">
        <v>511</v>
      </c>
      <c r="G130" s="286"/>
      <c r="H130" s="286" t="s">
        <v>523</v>
      </c>
      <c r="I130" s="286" t="s">
        <v>507</v>
      </c>
      <c r="J130" s="286">
        <v>20</v>
      </c>
      <c r="K130" s="306"/>
    </row>
    <row r="131" spans="2:11" ht="15" customHeight="1">
      <c r="B131" s="304"/>
      <c r="C131" s="265" t="s">
        <v>510</v>
      </c>
      <c r="D131" s="265"/>
      <c r="E131" s="265"/>
      <c r="F131" s="284" t="s">
        <v>511</v>
      </c>
      <c r="G131" s="265"/>
      <c r="H131" s="265" t="s">
        <v>544</v>
      </c>
      <c r="I131" s="265" t="s">
        <v>507</v>
      </c>
      <c r="J131" s="265">
        <v>50</v>
      </c>
      <c r="K131" s="306"/>
    </row>
    <row r="132" spans="2:11" ht="15" customHeight="1">
      <c r="B132" s="304"/>
      <c r="C132" s="265" t="s">
        <v>524</v>
      </c>
      <c r="D132" s="265"/>
      <c r="E132" s="265"/>
      <c r="F132" s="284" t="s">
        <v>511</v>
      </c>
      <c r="G132" s="265"/>
      <c r="H132" s="265" t="s">
        <v>544</v>
      </c>
      <c r="I132" s="265" t="s">
        <v>507</v>
      </c>
      <c r="J132" s="265">
        <v>50</v>
      </c>
      <c r="K132" s="306"/>
    </row>
    <row r="133" spans="2:11" ht="15" customHeight="1">
      <c r="B133" s="304"/>
      <c r="C133" s="265" t="s">
        <v>530</v>
      </c>
      <c r="D133" s="265"/>
      <c r="E133" s="265"/>
      <c r="F133" s="284" t="s">
        <v>511</v>
      </c>
      <c r="G133" s="265"/>
      <c r="H133" s="265" t="s">
        <v>544</v>
      </c>
      <c r="I133" s="265" t="s">
        <v>507</v>
      </c>
      <c r="J133" s="265">
        <v>50</v>
      </c>
      <c r="K133" s="306"/>
    </row>
    <row r="134" spans="2:11" ht="15" customHeight="1">
      <c r="B134" s="304"/>
      <c r="C134" s="265" t="s">
        <v>532</v>
      </c>
      <c r="D134" s="265"/>
      <c r="E134" s="265"/>
      <c r="F134" s="284" t="s">
        <v>511</v>
      </c>
      <c r="G134" s="265"/>
      <c r="H134" s="265" t="s">
        <v>544</v>
      </c>
      <c r="I134" s="265" t="s">
        <v>507</v>
      </c>
      <c r="J134" s="265">
        <v>50</v>
      </c>
      <c r="K134" s="306"/>
    </row>
    <row r="135" spans="2:11" ht="15" customHeight="1">
      <c r="B135" s="304"/>
      <c r="C135" s="265" t="s">
        <v>124</v>
      </c>
      <c r="D135" s="265"/>
      <c r="E135" s="265"/>
      <c r="F135" s="284" t="s">
        <v>511</v>
      </c>
      <c r="G135" s="265"/>
      <c r="H135" s="265" t="s">
        <v>557</v>
      </c>
      <c r="I135" s="265" t="s">
        <v>507</v>
      </c>
      <c r="J135" s="265">
        <v>255</v>
      </c>
      <c r="K135" s="306"/>
    </row>
    <row r="136" spans="2:11" ht="15" customHeight="1">
      <c r="B136" s="304"/>
      <c r="C136" s="265" t="s">
        <v>534</v>
      </c>
      <c r="D136" s="265"/>
      <c r="E136" s="265"/>
      <c r="F136" s="284" t="s">
        <v>505</v>
      </c>
      <c r="G136" s="265"/>
      <c r="H136" s="265" t="s">
        <v>558</v>
      </c>
      <c r="I136" s="265" t="s">
        <v>536</v>
      </c>
      <c r="J136" s="265"/>
      <c r="K136" s="306"/>
    </row>
    <row r="137" spans="2:11" ht="15" customHeight="1">
      <c r="B137" s="304"/>
      <c r="C137" s="265" t="s">
        <v>537</v>
      </c>
      <c r="D137" s="265"/>
      <c r="E137" s="265"/>
      <c r="F137" s="284" t="s">
        <v>505</v>
      </c>
      <c r="G137" s="265"/>
      <c r="H137" s="265" t="s">
        <v>559</v>
      </c>
      <c r="I137" s="265" t="s">
        <v>539</v>
      </c>
      <c r="J137" s="265"/>
      <c r="K137" s="306"/>
    </row>
    <row r="138" spans="2:11" ht="15" customHeight="1">
      <c r="B138" s="304"/>
      <c r="C138" s="265" t="s">
        <v>540</v>
      </c>
      <c r="D138" s="265"/>
      <c r="E138" s="265"/>
      <c r="F138" s="284" t="s">
        <v>505</v>
      </c>
      <c r="G138" s="265"/>
      <c r="H138" s="265" t="s">
        <v>540</v>
      </c>
      <c r="I138" s="265" t="s">
        <v>539</v>
      </c>
      <c r="J138" s="265"/>
      <c r="K138" s="306"/>
    </row>
    <row r="139" spans="2:11" ht="15" customHeight="1">
      <c r="B139" s="304"/>
      <c r="C139" s="265" t="s">
        <v>38</v>
      </c>
      <c r="D139" s="265"/>
      <c r="E139" s="265"/>
      <c r="F139" s="284" t="s">
        <v>505</v>
      </c>
      <c r="G139" s="265"/>
      <c r="H139" s="265" t="s">
        <v>560</v>
      </c>
      <c r="I139" s="265" t="s">
        <v>539</v>
      </c>
      <c r="J139" s="265"/>
      <c r="K139" s="306"/>
    </row>
    <row r="140" spans="2:11" ht="15" customHeight="1">
      <c r="B140" s="304"/>
      <c r="C140" s="265" t="s">
        <v>561</v>
      </c>
      <c r="D140" s="265"/>
      <c r="E140" s="265"/>
      <c r="F140" s="284" t="s">
        <v>505</v>
      </c>
      <c r="G140" s="265"/>
      <c r="H140" s="265" t="s">
        <v>562</v>
      </c>
      <c r="I140" s="265" t="s">
        <v>539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88" t="s">
        <v>563</v>
      </c>
      <c r="D145" s="388"/>
      <c r="E145" s="388"/>
      <c r="F145" s="388"/>
      <c r="G145" s="388"/>
      <c r="H145" s="388"/>
      <c r="I145" s="388"/>
      <c r="J145" s="388"/>
      <c r="K145" s="276"/>
    </row>
    <row r="146" spans="2:11" ht="17.25" customHeight="1">
      <c r="B146" s="275"/>
      <c r="C146" s="277" t="s">
        <v>499</v>
      </c>
      <c r="D146" s="277"/>
      <c r="E146" s="277"/>
      <c r="F146" s="277" t="s">
        <v>500</v>
      </c>
      <c r="G146" s="278"/>
      <c r="H146" s="277" t="s">
        <v>119</v>
      </c>
      <c r="I146" s="277" t="s">
        <v>57</v>
      </c>
      <c r="J146" s="277" t="s">
        <v>501</v>
      </c>
      <c r="K146" s="276"/>
    </row>
    <row r="147" spans="2:11" ht="17.25" customHeight="1">
      <c r="B147" s="275"/>
      <c r="C147" s="279" t="s">
        <v>502</v>
      </c>
      <c r="D147" s="279"/>
      <c r="E147" s="279"/>
      <c r="F147" s="280" t="s">
        <v>503</v>
      </c>
      <c r="G147" s="281"/>
      <c r="H147" s="279"/>
      <c r="I147" s="279"/>
      <c r="J147" s="279" t="s">
        <v>504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508</v>
      </c>
      <c r="D149" s="265"/>
      <c r="E149" s="265"/>
      <c r="F149" s="311" t="s">
        <v>505</v>
      </c>
      <c r="G149" s="265"/>
      <c r="H149" s="310" t="s">
        <v>544</v>
      </c>
      <c r="I149" s="310" t="s">
        <v>507</v>
      </c>
      <c r="J149" s="310">
        <v>120</v>
      </c>
      <c r="K149" s="306"/>
    </row>
    <row r="150" spans="2:11" ht="15" customHeight="1">
      <c r="B150" s="285"/>
      <c r="C150" s="310" t="s">
        <v>553</v>
      </c>
      <c r="D150" s="265"/>
      <c r="E150" s="265"/>
      <c r="F150" s="311" t="s">
        <v>505</v>
      </c>
      <c r="G150" s="265"/>
      <c r="H150" s="310" t="s">
        <v>564</v>
      </c>
      <c r="I150" s="310" t="s">
        <v>507</v>
      </c>
      <c r="J150" s="310" t="s">
        <v>555</v>
      </c>
      <c r="K150" s="306"/>
    </row>
    <row r="151" spans="2:11" ht="15" customHeight="1">
      <c r="B151" s="285"/>
      <c r="C151" s="310" t="s">
        <v>83</v>
      </c>
      <c r="D151" s="265"/>
      <c r="E151" s="265"/>
      <c r="F151" s="311" t="s">
        <v>505</v>
      </c>
      <c r="G151" s="265"/>
      <c r="H151" s="310" t="s">
        <v>565</v>
      </c>
      <c r="I151" s="310" t="s">
        <v>507</v>
      </c>
      <c r="J151" s="310" t="s">
        <v>555</v>
      </c>
      <c r="K151" s="306"/>
    </row>
    <row r="152" spans="2:11" ht="15" customHeight="1">
      <c r="B152" s="285"/>
      <c r="C152" s="310" t="s">
        <v>510</v>
      </c>
      <c r="D152" s="265"/>
      <c r="E152" s="265"/>
      <c r="F152" s="311" t="s">
        <v>511</v>
      </c>
      <c r="G152" s="265"/>
      <c r="H152" s="310" t="s">
        <v>544</v>
      </c>
      <c r="I152" s="310" t="s">
        <v>507</v>
      </c>
      <c r="J152" s="310">
        <v>50</v>
      </c>
      <c r="K152" s="306"/>
    </row>
    <row r="153" spans="2:11" ht="15" customHeight="1">
      <c r="B153" s="285"/>
      <c r="C153" s="310" t="s">
        <v>513</v>
      </c>
      <c r="D153" s="265"/>
      <c r="E153" s="265"/>
      <c r="F153" s="311" t="s">
        <v>505</v>
      </c>
      <c r="G153" s="265"/>
      <c r="H153" s="310" t="s">
        <v>544</v>
      </c>
      <c r="I153" s="310" t="s">
        <v>515</v>
      </c>
      <c r="J153" s="310"/>
      <c r="K153" s="306"/>
    </row>
    <row r="154" spans="2:11" ht="15" customHeight="1">
      <c r="B154" s="285"/>
      <c r="C154" s="310" t="s">
        <v>524</v>
      </c>
      <c r="D154" s="265"/>
      <c r="E154" s="265"/>
      <c r="F154" s="311" t="s">
        <v>511</v>
      </c>
      <c r="G154" s="265"/>
      <c r="H154" s="310" t="s">
        <v>544</v>
      </c>
      <c r="I154" s="310" t="s">
        <v>507</v>
      </c>
      <c r="J154" s="310">
        <v>50</v>
      </c>
      <c r="K154" s="306"/>
    </row>
    <row r="155" spans="2:11" ht="15" customHeight="1">
      <c r="B155" s="285"/>
      <c r="C155" s="310" t="s">
        <v>532</v>
      </c>
      <c r="D155" s="265"/>
      <c r="E155" s="265"/>
      <c r="F155" s="311" t="s">
        <v>511</v>
      </c>
      <c r="G155" s="265"/>
      <c r="H155" s="310" t="s">
        <v>544</v>
      </c>
      <c r="I155" s="310" t="s">
        <v>507</v>
      </c>
      <c r="J155" s="310">
        <v>50</v>
      </c>
      <c r="K155" s="306"/>
    </row>
    <row r="156" spans="2:11" ht="15" customHeight="1">
      <c r="B156" s="285"/>
      <c r="C156" s="310" t="s">
        <v>530</v>
      </c>
      <c r="D156" s="265"/>
      <c r="E156" s="265"/>
      <c r="F156" s="311" t="s">
        <v>511</v>
      </c>
      <c r="G156" s="265"/>
      <c r="H156" s="310" t="s">
        <v>544</v>
      </c>
      <c r="I156" s="310" t="s">
        <v>507</v>
      </c>
      <c r="J156" s="310">
        <v>50</v>
      </c>
      <c r="K156" s="306"/>
    </row>
    <row r="157" spans="2:11" ht="15" customHeight="1">
      <c r="B157" s="285"/>
      <c r="C157" s="310" t="s">
        <v>110</v>
      </c>
      <c r="D157" s="265"/>
      <c r="E157" s="265"/>
      <c r="F157" s="311" t="s">
        <v>505</v>
      </c>
      <c r="G157" s="265"/>
      <c r="H157" s="310" t="s">
        <v>566</v>
      </c>
      <c r="I157" s="310" t="s">
        <v>507</v>
      </c>
      <c r="J157" s="310" t="s">
        <v>567</v>
      </c>
      <c r="K157" s="306"/>
    </row>
    <row r="158" spans="2:11" ht="15" customHeight="1">
      <c r="B158" s="285"/>
      <c r="C158" s="310" t="s">
        <v>568</v>
      </c>
      <c r="D158" s="265"/>
      <c r="E158" s="265"/>
      <c r="F158" s="311" t="s">
        <v>505</v>
      </c>
      <c r="G158" s="265"/>
      <c r="H158" s="310" t="s">
        <v>569</v>
      </c>
      <c r="I158" s="310" t="s">
        <v>539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spans="2:11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>
      <c r="B163" s="256"/>
      <c r="C163" s="387" t="s">
        <v>570</v>
      </c>
      <c r="D163" s="387"/>
      <c r="E163" s="387"/>
      <c r="F163" s="387"/>
      <c r="G163" s="387"/>
      <c r="H163" s="387"/>
      <c r="I163" s="387"/>
      <c r="J163" s="387"/>
      <c r="K163" s="257"/>
    </row>
    <row r="164" spans="2:11" ht="17.25" customHeight="1">
      <c r="B164" s="256"/>
      <c r="C164" s="277" t="s">
        <v>499</v>
      </c>
      <c r="D164" s="277"/>
      <c r="E164" s="277"/>
      <c r="F164" s="277" t="s">
        <v>500</v>
      </c>
      <c r="G164" s="314"/>
      <c r="H164" s="315" t="s">
        <v>119</v>
      </c>
      <c r="I164" s="315" t="s">
        <v>57</v>
      </c>
      <c r="J164" s="277" t="s">
        <v>501</v>
      </c>
      <c r="K164" s="257"/>
    </row>
    <row r="165" spans="2:11" ht="17.25" customHeight="1">
      <c r="B165" s="258"/>
      <c r="C165" s="279" t="s">
        <v>502</v>
      </c>
      <c r="D165" s="279"/>
      <c r="E165" s="279"/>
      <c r="F165" s="280" t="s">
        <v>503</v>
      </c>
      <c r="G165" s="316"/>
      <c r="H165" s="317"/>
      <c r="I165" s="317"/>
      <c r="J165" s="279" t="s">
        <v>504</v>
      </c>
      <c r="K165" s="259"/>
    </row>
    <row r="166" spans="2:11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spans="2:11" ht="15" customHeight="1">
      <c r="B167" s="285"/>
      <c r="C167" s="265" t="s">
        <v>508</v>
      </c>
      <c r="D167" s="265"/>
      <c r="E167" s="265"/>
      <c r="F167" s="284" t="s">
        <v>505</v>
      </c>
      <c r="G167" s="265"/>
      <c r="H167" s="265" t="s">
        <v>544</v>
      </c>
      <c r="I167" s="265" t="s">
        <v>507</v>
      </c>
      <c r="J167" s="265">
        <v>120</v>
      </c>
      <c r="K167" s="306"/>
    </row>
    <row r="168" spans="2:11" ht="15" customHeight="1">
      <c r="B168" s="285"/>
      <c r="C168" s="265" t="s">
        <v>553</v>
      </c>
      <c r="D168" s="265"/>
      <c r="E168" s="265"/>
      <c r="F168" s="284" t="s">
        <v>505</v>
      </c>
      <c r="G168" s="265"/>
      <c r="H168" s="265" t="s">
        <v>554</v>
      </c>
      <c r="I168" s="265" t="s">
        <v>507</v>
      </c>
      <c r="J168" s="265" t="s">
        <v>555</v>
      </c>
      <c r="K168" s="306"/>
    </row>
    <row r="169" spans="2:11" ht="15" customHeight="1">
      <c r="B169" s="285"/>
      <c r="C169" s="265" t="s">
        <v>83</v>
      </c>
      <c r="D169" s="265"/>
      <c r="E169" s="265"/>
      <c r="F169" s="284" t="s">
        <v>505</v>
      </c>
      <c r="G169" s="265"/>
      <c r="H169" s="265" t="s">
        <v>571</v>
      </c>
      <c r="I169" s="265" t="s">
        <v>507</v>
      </c>
      <c r="J169" s="265" t="s">
        <v>555</v>
      </c>
      <c r="K169" s="306"/>
    </row>
    <row r="170" spans="2:11" ht="15" customHeight="1">
      <c r="B170" s="285"/>
      <c r="C170" s="265" t="s">
        <v>510</v>
      </c>
      <c r="D170" s="265"/>
      <c r="E170" s="265"/>
      <c r="F170" s="284" t="s">
        <v>511</v>
      </c>
      <c r="G170" s="265"/>
      <c r="H170" s="265" t="s">
        <v>571</v>
      </c>
      <c r="I170" s="265" t="s">
        <v>507</v>
      </c>
      <c r="J170" s="265">
        <v>50</v>
      </c>
      <c r="K170" s="306"/>
    </row>
    <row r="171" spans="2:11" ht="15" customHeight="1">
      <c r="B171" s="285"/>
      <c r="C171" s="265" t="s">
        <v>513</v>
      </c>
      <c r="D171" s="265"/>
      <c r="E171" s="265"/>
      <c r="F171" s="284" t="s">
        <v>505</v>
      </c>
      <c r="G171" s="265"/>
      <c r="H171" s="265" t="s">
        <v>571</v>
      </c>
      <c r="I171" s="265" t="s">
        <v>515</v>
      </c>
      <c r="J171" s="265"/>
      <c r="K171" s="306"/>
    </row>
    <row r="172" spans="2:11" ht="15" customHeight="1">
      <c r="B172" s="285"/>
      <c r="C172" s="265" t="s">
        <v>524</v>
      </c>
      <c r="D172" s="265"/>
      <c r="E172" s="265"/>
      <c r="F172" s="284" t="s">
        <v>511</v>
      </c>
      <c r="G172" s="265"/>
      <c r="H172" s="265" t="s">
        <v>571</v>
      </c>
      <c r="I172" s="265" t="s">
        <v>507</v>
      </c>
      <c r="J172" s="265">
        <v>50</v>
      </c>
      <c r="K172" s="306"/>
    </row>
    <row r="173" spans="2:11" ht="15" customHeight="1">
      <c r="B173" s="285"/>
      <c r="C173" s="265" t="s">
        <v>532</v>
      </c>
      <c r="D173" s="265"/>
      <c r="E173" s="265"/>
      <c r="F173" s="284" t="s">
        <v>511</v>
      </c>
      <c r="G173" s="265"/>
      <c r="H173" s="265" t="s">
        <v>571</v>
      </c>
      <c r="I173" s="265" t="s">
        <v>507</v>
      </c>
      <c r="J173" s="265">
        <v>50</v>
      </c>
      <c r="K173" s="306"/>
    </row>
    <row r="174" spans="2:11" ht="15" customHeight="1">
      <c r="B174" s="285"/>
      <c r="C174" s="265" t="s">
        <v>530</v>
      </c>
      <c r="D174" s="265"/>
      <c r="E174" s="265"/>
      <c r="F174" s="284" t="s">
        <v>511</v>
      </c>
      <c r="G174" s="265"/>
      <c r="H174" s="265" t="s">
        <v>571</v>
      </c>
      <c r="I174" s="265" t="s">
        <v>507</v>
      </c>
      <c r="J174" s="265">
        <v>50</v>
      </c>
      <c r="K174" s="306"/>
    </row>
    <row r="175" spans="2:11" ht="15" customHeight="1">
      <c r="B175" s="285"/>
      <c r="C175" s="265" t="s">
        <v>118</v>
      </c>
      <c r="D175" s="265"/>
      <c r="E175" s="265"/>
      <c r="F175" s="284" t="s">
        <v>505</v>
      </c>
      <c r="G175" s="265"/>
      <c r="H175" s="265" t="s">
        <v>572</v>
      </c>
      <c r="I175" s="265" t="s">
        <v>573</v>
      </c>
      <c r="J175" s="265"/>
      <c r="K175" s="306"/>
    </row>
    <row r="176" spans="2:11" ht="15" customHeight="1">
      <c r="B176" s="285"/>
      <c r="C176" s="265" t="s">
        <v>57</v>
      </c>
      <c r="D176" s="265"/>
      <c r="E176" s="265"/>
      <c r="F176" s="284" t="s">
        <v>505</v>
      </c>
      <c r="G176" s="265"/>
      <c r="H176" s="265" t="s">
        <v>574</v>
      </c>
      <c r="I176" s="265" t="s">
        <v>575</v>
      </c>
      <c r="J176" s="265">
        <v>1</v>
      </c>
      <c r="K176" s="306"/>
    </row>
    <row r="177" spans="2:11" ht="15" customHeight="1">
      <c r="B177" s="285"/>
      <c r="C177" s="265" t="s">
        <v>53</v>
      </c>
      <c r="D177" s="265"/>
      <c r="E177" s="265"/>
      <c r="F177" s="284" t="s">
        <v>505</v>
      </c>
      <c r="G177" s="265"/>
      <c r="H177" s="265" t="s">
        <v>576</v>
      </c>
      <c r="I177" s="265" t="s">
        <v>507</v>
      </c>
      <c r="J177" s="265">
        <v>20</v>
      </c>
      <c r="K177" s="306"/>
    </row>
    <row r="178" spans="2:11" ht="15" customHeight="1">
      <c r="B178" s="285"/>
      <c r="C178" s="265" t="s">
        <v>119</v>
      </c>
      <c r="D178" s="265"/>
      <c r="E178" s="265"/>
      <c r="F178" s="284" t="s">
        <v>505</v>
      </c>
      <c r="G178" s="265"/>
      <c r="H178" s="265" t="s">
        <v>577</v>
      </c>
      <c r="I178" s="265" t="s">
        <v>507</v>
      </c>
      <c r="J178" s="265">
        <v>255</v>
      </c>
      <c r="K178" s="306"/>
    </row>
    <row r="179" spans="2:11" ht="15" customHeight="1">
      <c r="B179" s="285"/>
      <c r="C179" s="265" t="s">
        <v>120</v>
      </c>
      <c r="D179" s="265"/>
      <c r="E179" s="265"/>
      <c r="F179" s="284" t="s">
        <v>505</v>
      </c>
      <c r="G179" s="265"/>
      <c r="H179" s="265" t="s">
        <v>470</v>
      </c>
      <c r="I179" s="265" t="s">
        <v>507</v>
      </c>
      <c r="J179" s="265">
        <v>10</v>
      </c>
      <c r="K179" s="306"/>
    </row>
    <row r="180" spans="2:11" ht="15" customHeight="1">
      <c r="B180" s="285"/>
      <c r="C180" s="265" t="s">
        <v>121</v>
      </c>
      <c r="D180" s="265"/>
      <c r="E180" s="265"/>
      <c r="F180" s="284" t="s">
        <v>505</v>
      </c>
      <c r="G180" s="265"/>
      <c r="H180" s="265" t="s">
        <v>578</v>
      </c>
      <c r="I180" s="265" t="s">
        <v>539</v>
      </c>
      <c r="J180" s="265"/>
      <c r="K180" s="306"/>
    </row>
    <row r="181" spans="2:11" ht="15" customHeight="1">
      <c r="B181" s="285"/>
      <c r="C181" s="265" t="s">
        <v>579</v>
      </c>
      <c r="D181" s="265"/>
      <c r="E181" s="265"/>
      <c r="F181" s="284" t="s">
        <v>505</v>
      </c>
      <c r="G181" s="265"/>
      <c r="H181" s="265" t="s">
        <v>580</v>
      </c>
      <c r="I181" s="265" t="s">
        <v>539</v>
      </c>
      <c r="J181" s="265"/>
      <c r="K181" s="306"/>
    </row>
    <row r="182" spans="2:11" ht="15" customHeight="1">
      <c r="B182" s="285"/>
      <c r="C182" s="265" t="s">
        <v>568</v>
      </c>
      <c r="D182" s="265"/>
      <c r="E182" s="265"/>
      <c r="F182" s="284" t="s">
        <v>505</v>
      </c>
      <c r="G182" s="265"/>
      <c r="H182" s="265" t="s">
        <v>581</v>
      </c>
      <c r="I182" s="265" t="s">
        <v>539</v>
      </c>
      <c r="J182" s="265"/>
      <c r="K182" s="306"/>
    </row>
    <row r="183" spans="2:11" ht="15" customHeight="1">
      <c r="B183" s="285"/>
      <c r="C183" s="265" t="s">
        <v>123</v>
      </c>
      <c r="D183" s="265"/>
      <c r="E183" s="265"/>
      <c r="F183" s="284" t="s">
        <v>511</v>
      </c>
      <c r="G183" s="265"/>
      <c r="H183" s="265" t="s">
        <v>582</v>
      </c>
      <c r="I183" s="265" t="s">
        <v>507</v>
      </c>
      <c r="J183" s="265">
        <v>50</v>
      </c>
      <c r="K183" s="306"/>
    </row>
    <row r="184" spans="2:11" ht="15" customHeight="1">
      <c r="B184" s="285"/>
      <c r="C184" s="265" t="s">
        <v>583</v>
      </c>
      <c r="D184" s="265"/>
      <c r="E184" s="265"/>
      <c r="F184" s="284" t="s">
        <v>511</v>
      </c>
      <c r="G184" s="265"/>
      <c r="H184" s="265" t="s">
        <v>584</v>
      </c>
      <c r="I184" s="265" t="s">
        <v>585</v>
      </c>
      <c r="J184" s="265"/>
      <c r="K184" s="306"/>
    </row>
    <row r="185" spans="2:11" ht="15" customHeight="1">
      <c r="B185" s="285"/>
      <c r="C185" s="265" t="s">
        <v>586</v>
      </c>
      <c r="D185" s="265"/>
      <c r="E185" s="265"/>
      <c r="F185" s="284" t="s">
        <v>511</v>
      </c>
      <c r="G185" s="265"/>
      <c r="H185" s="265" t="s">
        <v>587</v>
      </c>
      <c r="I185" s="265" t="s">
        <v>585</v>
      </c>
      <c r="J185" s="265"/>
      <c r="K185" s="306"/>
    </row>
    <row r="186" spans="2:11" ht="15" customHeight="1">
      <c r="B186" s="285"/>
      <c r="C186" s="265" t="s">
        <v>588</v>
      </c>
      <c r="D186" s="265"/>
      <c r="E186" s="265"/>
      <c r="F186" s="284" t="s">
        <v>511</v>
      </c>
      <c r="G186" s="265"/>
      <c r="H186" s="265" t="s">
        <v>589</v>
      </c>
      <c r="I186" s="265" t="s">
        <v>585</v>
      </c>
      <c r="J186" s="265"/>
      <c r="K186" s="306"/>
    </row>
    <row r="187" spans="2:11" ht="15" customHeight="1">
      <c r="B187" s="285"/>
      <c r="C187" s="318" t="s">
        <v>590</v>
      </c>
      <c r="D187" s="265"/>
      <c r="E187" s="265"/>
      <c r="F187" s="284" t="s">
        <v>511</v>
      </c>
      <c r="G187" s="265"/>
      <c r="H187" s="265" t="s">
        <v>591</v>
      </c>
      <c r="I187" s="265" t="s">
        <v>592</v>
      </c>
      <c r="J187" s="319" t="s">
        <v>593</v>
      </c>
      <c r="K187" s="306"/>
    </row>
    <row r="188" spans="2:11" ht="15" customHeight="1">
      <c r="B188" s="285"/>
      <c r="C188" s="270" t="s">
        <v>42</v>
      </c>
      <c r="D188" s="265"/>
      <c r="E188" s="265"/>
      <c r="F188" s="284" t="s">
        <v>505</v>
      </c>
      <c r="G188" s="265"/>
      <c r="H188" s="261" t="s">
        <v>594</v>
      </c>
      <c r="I188" s="265" t="s">
        <v>595</v>
      </c>
      <c r="J188" s="265"/>
      <c r="K188" s="306"/>
    </row>
    <row r="189" spans="2:11" ht="15" customHeight="1">
      <c r="B189" s="285"/>
      <c r="C189" s="270" t="s">
        <v>596</v>
      </c>
      <c r="D189" s="265"/>
      <c r="E189" s="265"/>
      <c r="F189" s="284" t="s">
        <v>505</v>
      </c>
      <c r="G189" s="265"/>
      <c r="H189" s="265" t="s">
        <v>597</v>
      </c>
      <c r="I189" s="265" t="s">
        <v>539</v>
      </c>
      <c r="J189" s="265"/>
      <c r="K189" s="306"/>
    </row>
    <row r="190" spans="2:11" ht="15" customHeight="1">
      <c r="B190" s="285"/>
      <c r="C190" s="270" t="s">
        <v>598</v>
      </c>
      <c r="D190" s="265"/>
      <c r="E190" s="265"/>
      <c r="F190" s="284" t="s">
        <v>505</v>
      </c>
      <c r="G190" s="265"/>
      <c r="H190" s="265" t="s">
        <v>599</v>
      </c>
      <c r="I190" s="265" t="s">
        <v>539</v>
      </c>
      <c r="J190" s="265"/>
      <c r="K190" s="306"/>
    </row>
    <row r="191" spans="2:11" ht="15" customHeight="1">
      <c r="B191" s="285"/>
      <c r="C191" s="270" t="s">
        <v>600</v>
      </c>
      <c r="D191" s="265"/>
      <c r="E191" s="265"/>
      <c r="F191" s="284" t="s">
        <v>511</v>
      </c>
      <c r="G191" s="265"/>
      <c r="H191" s="265" t="s">
        <v>601</v>
      </c>
      <c r="I191" s="265" t="s">
        <v>539</v>
      </c>
      <c r="J191" s="265"/>
      <c r="K191" s="306"/>
    </row>
    <row r="192" spans="2:11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spans="2:11" ht="18.75" customHeight="1">
      <c r="B193" s="261"/>
      <c r="C193" s="265"/>
      <c r="D193" s="265"/>
      <c r="E193" s="265"/>
      <c r="F193" s="284"/>
      <c r="G193" s="265"/>
      <c r="H193" s="265"/>
      <c r="I193" s="265"/>
      <c r="J193" s="265"/>
      <c r="K193" s="261"/>
    </row>
    <row r="194" spans="2:11" ht="18.75" customHeight="1">
      <c r="B194" s="261"/>
      <c r="C194" s="265"/>
      <c r="D194" s="265"/>
      <c r="E194" s="265"/>
      <c r="F194" s="284"/>
      <c r="G194" s="265"/>
      <c r="H194" s="265"/>
      <c r="I194" s="265"/>
      <c r="J194" s="265"/>
      <c r="K194" s="261"/>
    </row>
    <row r="195" spans="2:11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spans="2:11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1">
      <c r="B197" s="256"/>
      <c r="C197" s="387" t="s">
        <v>602</v>
      </c>
      <c r="D197" s="387"/>
      <c r="E197" s="387"/>
      <c r="F197" s="387"/>
      <c r="G197" s="387"/>
      <c r="H197" s="387"/>
      <c r="I197" s="387"/>
      <c r="J197" s="387"/>
      <c r="K197" s="257"/>
    </row>
    <row r="198" spans="2:11" ht="25.5" customHeight="1">
      <c r="B198" s="256"/>
      <c r="C198" s="321" t="s">
        <v>603</v>
      </c>
      <c r="D198" s="321"/>
      <c r="E198" s="321"/>
      <c r="F198" s="321" t="s">
        <v>604</v>
      </c>
      <c r="G198" s="322"/>
      <c r="H198" s="386" t="s">
        <v>605</v>
      </c>
      <c r="I198" s="386"/>
      <c r="J198" s="386"/>
      <c r="K198" s="257"/>
    </row>
    <row r="199" spans="2:11" ht="5.25" customHeight="1">
      <c r="B199" s="285"/>
      <c r="C199" s="282"/>
      <c r="D199" s="282"/>
      <c r="E199" s="282"/>
      <c r="F199" s="282"/>
      <c r="G199" s="265"/>
      <c r="H199" s="282"/>
      <c r="I199" s="282"/>
      <c r="J199" s="282"/>
      <c r="K199" s="306"/>
    </row>
    <row r="200" spans="2:11" ht="15" customHeight="1">
      <c r="B200" s="285"/>
      <c r="C200" s="265" t="s">
        <v>595</v>
      </c>
      <c r="D200" s="265"/>
      <c r="E200" s="265"/>
      <c r="F200" s="284" t="s">
        <v>43</v>
      </c>
      <c r="G200" s="265"/>
      <c r="H200" s="384" t="s">
        <v>606</v>
      </c>
      <c r="I200" s="384"/>
      <c r="J200" s="384"/>
      <c r="K200" s="306"/>
    </row>
    <row r="201" spans="2:11" ht="15" customHeight="1">
      <c r="B201" s="285"/>
      <c r="C201" s="291"/>
      <c r="D201" s="265"/>
      <c r="E201" s="265"/>
      <c r="F201" s="284" t="s">
        <v>44</v>
      </c>
      <c r="G201" s="265"/>
      <c r="H201" s="384" t="s">
        <v>607</v>
      </c>
      <c r="I201" s="384"/>
      <c r="J201" s="384"/>
      <c r="K201" s="306"/>
    </row>
    <row r="202" spans="2:11" ht="15" customHeight="1">
      <c r="B202" s="285"/>
      <c r="C202" s="291"/>
      <c r="D202" s="265"/>
      <c r="E202" s="265"/>
      <c r="F202" s="284" t="s">
        <v>47</v>
      </c>
      <c r="G202" s="265"/>
      <c r="H202" s="384" t="s">
        <v>608</v>
      </c>
      <c r="I202" s="384"/>
      <c r="J202" s="384"/>
      <c r="K202" s="306"/>
    </row>
    <row r="203" spans="2:11" ht="15" customHeight="1">
      <c r="B203" s="285"/>
      <c r="C203" s="265"/>
      <c r="D203" s="265"/>
      <c r="E203" s="265"/>
      <c r="F203" s="284" t="s">
        <v>45</v>
      </c>
      <c r="G203" s="265"/>
      <c r="H203" s="384" t="s">
        <v>609</v>
      </c>
      <c r="I203" s="384"/>
      <c r="J203" s="384"/>
      <c r="K203" s="306"/>
    </row>
    <row r="204" spans="2:11" ht="15" customHeight="1">
      <c r="B204" s="285"/>
      <c r="C204" s="265"/>
      <c r="D204" s="265"/>
      <c r="E204" s="265"/>
      <c r="F204" s="284" t="s">
        <v>46</v>
      </c>
      <c r="G204" s="265"/>
      <c r="H204" s="384" t="s">
        <v>610</v>
      </c>
      <c r="I204" s="384"/>
      <c r="J204" s="384"/>
      <c r="K204" s="306"/>
    </row>
    <row r="205" spans="2:11" ht="15" customHeight="1">
      <c r="B205" s="285"/>
      <c r="C205" s="265"/>
      <c r="D205" s="265"/>
      <c r="E205" s="265"/>
      <c r="F205" s="284"/>
      <c r="G205" s="265"/>
      <c r="H205" s="265"/>
      <c r="I205" s="265"/>
      <c r="J205" s="265"/>
      <c r="K205" s="306"/>
    </row>
    <row r="206" spans="2:11" ht="15" customHeight="1">
      <c r="B206" s="285"/>
      <c r="C206" s="265" t="s">
        <v>551</v>
      </c>
      <c r="D206" s="265"/>
      <c r="E206" s="265"/>
      <c r="F206" s="284" t="s">
        <v>78</v>
      </c>
      <c r="G206" s="265"/>
      <c r="H206" s="384" t="s">
        <v>611</v>
      </c>
      <c r="I206" s="384"/>
      <c r="J206" s="384"/>
      <c r="K206" s="306"/>
    </row>
    <row r="207" spans="2:11" ht="15" customHeight="1">
      <c r="B207" s="285"/>
      <c r="C207" s="291"/>
      <c r="D207" s="265"/>
      <c r="E207" s="265"/>
      <c r="F207" s="284" t="s">
        <v>449</v>
      </c>
      <c r="G207" s="265"/>
      <c r="H207" s="384" t="s">
        <v>450</v>
      </c>
      <c r="I207" s="384"/>
      <c r="J207" s="384"/>
      <c r="K207" s="306"/>
    </row>
    <row r="208" spans="2:11" ht="15" customHeight="1">
      <c r="B208" s="285"/>
      <c r="C208" s="265"/>
      <c r="D208" s="265"/>
      <c r="E208" s="265"/>
      <c r="F208" s="284" t="s">
        <v>447</v>
      </c>
      <c r="G208" s="265"/>
      <c r="H208" s="384" t="s">
        <v>612</v>
      </c>
      <c r="I208" s="384"/>
      <c r="J208" s="384"/>
      <c r="K208" s="306"/>
    </row>
    <row r="209" spans="2:11" ht="15" customHeight="1">
      <c r="B209" s="323"/>
      <c r="C209" s="291"/>
      <c r="D209" s="291"/>
      <c r="E209" s="291"/>
      <c r="F209" s="284" t="s">
        <v>451</v>
      </c>
      <c r="G209" s="270"/>
      <c r="H209" s="385" t="s">
        <v>452</v>
      </c>
      <c r="I209" s="385"/>
      <c r="J209" s="385"/>
      <c r="K209" s="324"/>
    </row>
    <row r="210" spans="2:11" ht="15" customHeight="1">
      <c r="B210" s="323"/>
      <c r="C210" s="291"/>
      <c r="D210" s="291"/>
      <c r="E210" s="291"/>
      <c r="F210" s="284" t="s">
        <v>453</v>
      </c>
      <c r="G210" s="270"/>
      <c r="H210" s="385" t="s">
        <v>613</v>
      </c>
      <c r="I210" s="385"/>
      <c r="J210" s="385"/>
      <c r="K210" s="324"/>
    </row>
    <row r="211" spans="2:11" ht="15" customHeight="1">
      <c r="B211" s="323"/>
      <c r="C211" s="291"/>
      <c r="D211" s="291"/>
      <c r="E211" s="291"/>
      <c r="F211" s="325"/>
      <c r="G211" s="270"/>
      <c r="H211" s="326"/>
      <c r="I211" s="326"/>
      <c r="J211" s="326"/>
      <c r="K211" s="324"/>
    </row>
    <row r="212" spans="2:11" ht="15" customHeight="1">
      <c r="B212" s="323"/>
      <c r="C212" s="265" t="s">
        <v>575</v>
      </c>
      <c r="D212" s="291"/>
      <c r="E212" s="291"/>
      <c r="F212" s="284">
        <v>1</v>
      </c>
      <c r="G212" s="270"/>
      <c r="H212" s="385" t="s">
        <v>614</v>
      </c>
      <c r="I212" s="385"/>
      <c r="J212" s="385"/>
      <c r="K212" s="324"/>
    </row>
    <row r="213" spans="2:11" ht="15" customHeight="1">
      <c r="B213" s="323"/>
      <c r="C213" s="291"/>
      <c r="D213" s="291"/>
      <c r="E213" s="291"/>
      <c r="F213" s="284">
        <v>2</v>
      </c>
      <c r="G213" s="270"/>
      <c r="H213" s="385" t="s">
        <v>615</v>
      </c>
      <c r="I213" s="385"/>
      <c r="J213" s="385"/>
      <c r="K213" s="324"/>
    </row>
    <row r="214" spans="2:11" ht="15" customHeight="1">
      <c r="B214" s="323"/>
      <c r="C214" s="291"/>
      <c r="D214" s="291"/>
      <c r="E214" s="291"/>
      <c r="F214" s="284">
        <v>3</v>
      </c>
      <c r="G214" s="270"/>
      <c r="H214" s="385" t="s">
        <v>616</v>
      </c>
      <c r="I214" s="385"/>
      <c r="J214" s="385"/>
      <c r="K214" s="324"/>
    </row>
    <row r="215" spans="2:11" ht="15" customHeight="1">
      <c r="B215" s="323"/>
      <c r="C215" s="291"/>
      <c r="D215" s="291"/>
      <c r="E215" s="291"/>
      <c r="F215" s="284">
        <v>4</v>
      </c>
      <c r="G215" s="270"/>
      <c r="H215" s="385" t="s">
        <v>617</v>
      </c>
      <c r="I215" s="385"/>
      <c r="J215" s="385"/>
      <c r="K215" s="324"/>
    </row>
    <row r="216" spans="2:11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0 - Celá trasa</vt:lpstr>
      <vt:lpstr>2 - 2.podúsek - km 2,750 ...</vt:lpstr>
      <vt:lpstr>SO 193 - Stálé dopravní z...</vt:lpstr>
      <vt:lpstr>VRN - Vedlejší rozpočtové...</vt:lpstr>
      <vt:lpstr>Pokyny pro vyplnění</vt:lpstr>
      <vt:lpstr>'0 - Celá trasa'!Názvy_tisku</vt:lpstr>
      <vt:lpstr>'2 - 2.podúsek - km 2,750 ...'!Názvy_tisku</vt:lpstr>
      <vt:lpstr>'Rekapitulace stavby'!Názvy_tisku</vt:lpstr>
      <vt:lpstr>'SO 193 - Stálé dopravní z...'!Názvy_tisku</vt:lpstr>
      <vt:lpstr>'VRN - Vedlejší rozpočtové...'!Názvy_tisku</vt:lpstr>
      <vt:lpstr>'0 - Celá trasa'!Oblast_tisku</vt:lpstr>
      <vt:lpstr>'2 - 2.podúsek - km 2,750 ...'!Oblast_tisku</vt:lpstr>
      <vt:lpstr>'Pokyny pro vyplnění'!Oblast_tisku</vt:lpstr>
      <vt:lpstr>'Rekapitulace stavby'!Oblast_tisku</vt:lpstr>
      <vt:lpstr>'SO 193 - Stálé dopravní z...'!Oblast_tisku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2018-05-09T17:45:44Z</dcterms:created>
  <dcterms:modified xsi:type="dcterms:W3CDTF">2018-05-09T17:47:31Z</dcterms:modified>
</cp:coreProperties>
</file>